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2022\PROCESSOS\LIMPEZA\SEGO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  <sheet name="Equipamento" sheetId="15" r:id="rId4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Servente!$A$2:$L$172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K198" i="13" l="1"/>
  <c r="J159" i="13"/>
  <c r="J158" i="13"/>
  <c r="J157" i="13"/>
  <c r="J156" i="13"/>
  <c r="E10" i="6" l="1"/>
  <c r="L197" i="13"/>
  <c r="L198" i="13"/>
  <c r="H197" i="13"/>
  <c r="L171" i="13"/>
  <c r="H13" i="15"/>
  <c r="D5" i="15" l="1"/>
  <c r="E5" i="15" s="1"/>
  <c r="D6" i="15"/>
  <c r="E6" i="15" s="1"/>
  <c r="D7" i="15"/>
  <c r="E7" i="15" s="1"/>
  <c r="D8" i="15"/>
  <c r="E8" i="15" s="1"/>
  <c r="D9" i="15"/>
  <c r="E9" i="15" s="1"/>
  <c r="D10" i="15"/>
  <c r="E10" i="15" s="1"/>
  <c r="F47" i="14"/>
  <c r="F41" i="14"/>
  <c r="F42" i="14"/>
  <c r="F43" i="14"/>
  <c r="F44" i="14"/>
  <c r="J124" i="13"/>
  <c r="J160" i="13"/>
  <c r="J161" i="13" s="1"/>
  <c r="I210" i="13"/>
  <c r="I213" i="13" s="1"/>
  <c r="I208" i="13"/>
  <c r="L199" i="13"/>
  <c r="K197" i="13"/>
  <c r="J190" i="13"/>
  <c r="J183" i="13"/>
  <c r="G6" i="15" l="1"/>
  <c r="H6" i="15" s="1"/>
  <c r="G10" i="15"/>
  <c r="H10" i="15" s="1"/>
  <c r="G8" i="15"/>
  <c r="H8" i="15" s="1"/>
  <c r="G7" i="15"/>
  <c r="H7" i="15" s="1"/>
  <c r="G5" i="15"/>
  <c r="H5" i="15" s="1"/>
  <c r="G9" i="15"/>
  <c r="H9" i="15" s="1"/>
  <c r="L201" i="13"/>
  <c r="J36" i="13" l="1"/>
  <c r="J69" i="13" l="1"/>
  <c r="J68" i="13" l="1"/>
  <c r="F40" i="14" l="1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5" i="14" l="1"/>
  <c r="D4" i="15"/>
  <c r="E4" i="15" s="1"/>
  <c r="D3" i="15"/>
  <c r="G3" i="15" s="1"/>
  <c r="E3" i="15" l="1"/>
  <c r="F46" i="14"/>
  <c r="G4" i="15"/>
  <c r="H4" i="15" s="1"/>
  <c r="H3" i="15"/>
  <c r="H11" i="15" l="1"/>
  <c r="J126" i="13" l="1"/>
  <c r="H12" i="15"/>
  <c r="J138" i="13" l="1"/>
  <c r="E4" i="6"/>
  <c r="E8" i="6" l="1"/>
  <c r="J74" i="13"/>
  <c r="J80" i="13" s="1"/>
  <c r="J105" i="13"/>
  <c r="J92" i="13"/>
  <c r="J49" i="13"/>
  <c r="J63" i="13"/>
  <c r="J114" i="13"/>
  <c r="J119" i="13" s="1"/>
  <c r="E5" i="6"/>
  <c r="E6" i="6"/>
  <c r="J42" i="13"/>
  <c r="J106" i="13" l="1"/>
  <c r="J107" i="13" s="1"/>
  <c r="K87" i="13"/>
  <c r="E9" i="6"/>
  <c r="E11" i="6" s="1"/>
  <c r="K103" i="13"/>
  <c r="K86" i="13"/>
  <c r="K88" i="13"/>
  <c r="K98" i="13"/>
  <c r="K104" i="13"/>
  <c r="K90" i="13"/>
  <c r="J142" i="13"/>
  <c r="K102" i="13"/>
  <c r="K99" i="13"/>
  <c r="K89" i="13"/>
  <c r="K48" i="13"/>
  <c r="K100" i="13"/>
  <c r="K91" i="13"/>
  <c r="K47" i="13"/>
  <c r="K101" i="13"/>
  <c r="K106" i="13" l="1"/>
  <c r="K49" i="13"/>
  <c r="K59" i="13" s="1"/>
  <c r="K92" i="13"/>
  <c r="J144" i="13" s="1"/>
  <c r="K105" i="13"/>
  <c r="K107" i="13" l="1"/>
  <c r="J118" i="13" s="1"/>
  <c r="J120" i="13" s="1"/>
  <c r="J145" i="13" s="1"/>
  <c r="K57" i="13"/>
  <c r="K56" i="13"/>
  <c r="J78" i="13"/>
  <c r="K60" i="13"/>
  <c r="K58" i="13"/>
  <c r="K62" i="13"/>
  <c r="K61" i="13"/>
  <c r="K55" i="13"/>
  <c r="K63" i="13" l="1"/>
  <c r="J79" i="13" s="1"/>
  <c r="J81" i="13" s="1"/>
  <c r="J125" i="13" s="1"/>
  <c r="J143" i="13" l="1"/>
  <c r="J128" i="13"/>
  <c r="J146" i="13" s="1"/>
  <c r="J147" i="13" l="1"/>
  <c r="K132" i="13" s="1"/>
  <c r="K133" i="13" s="1"/>
  <c r="K135" i="13" s="1"/>
  <c r="K136" i="13" l="1"/>
  <c r="K137" i="13"/>
  <c r="K138" i="13" l="1"/>
  <c r="J148" i="13" s="1"/>
  <c r="J149" i="13" l="1"/>
  <c r="K171" i="13" s="1"/>
  <c r="K183" i="13" l="1"/>
  <c r="L183" i="13" s="1"/>
  <c r="H199" i="13" s="1"/>
  <c r="K199" i="13" s="1"/>
  <c r="K190" i="13"/>
  <c r="L190" i="13" s="1"/>
  <c r="H200" i="13" s="1"/>
  <c r="K200" i="13" s="1"/>
  <c r="K177" i="13"/>
  <c r="L177" i="13" s="1"/>
  <c r="K201" i="13" l="1"/>
  <c r="H198" i="13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>CCT - Cláusula 3ª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média de dias trabalhados no mês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tarifa vigente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13ª da CCT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CCT Cláusula 14ª</t>
        </r>
      </text>
    </comment>
    <comment ref="J69" authorId="3" shapeId="0">
      <text>
        <r>
          <rPr>
            <sz val="10"/>
            <rFont val="Arial"/>
            <family val="2"/>
          </rPr>
          <t>Cláusula 13ª da CCT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Cláusula 18ª CCT</t>
        </r>
      </text>
    </comment>
    <comment ref="J71" authorId="5" shapeId="0">
      <text>
        <r>
          <rPr>
            <sz val="9"/>
            <color indexed="81"/>
            <rFont val="Segoe UI"/>
            <family val="2"/>
          </rPr>
          <t>Cláusula 22ª da CCT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
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2019, fl. 20.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2019] - 9,25% dos PIS/COFINS, conforme fl. 21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7" shapeId="0">
      <text>
        <r>
          <rPr>
            <sz val="9"/>
            <color indexed="81"/>
            <rFont val="Segoe UI"/>
            <charset val="1"/>
          </rPr>
          <t>A lista de equipamentos e suas respectivas quantidades informadas  na aba "EQUIPAMENTOS" são estimativas. A licitante poderá adequar a relação, se assim desejar.
Deverá ser informado o custo unitário de cada item listado na tabela.</t>
        </r>
      </text>
    </comment>
    <comment ref="J132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2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3" authorId="3" shapeId="0">
      <text>
        <r>
          <rPr>
            <sz val="10"/>
            <rFont val="Arial"/>
            <family val="2"/>
          </rPr>
          <t>O Caderno Técnico definiu o percentual de 6,79%.
A empresa poderá cotar o percentual de acordo com a sua realidade.</t>
        </r>
      </text>
    </comment>
    <comment ref="K133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4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5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7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2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J178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84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  <comment ref="G191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F47" authorId="0" shapeId="0">
      <text>
        <r>
          <rPr>
            <sz val="9"/>
            <color indexed="81"/>
            <rFont val="Segoe UI"/>
            <family val="2"/>
          </rPr>
          <t>Quantidade estimada de 3 serventes.</t>
        </r>
      </text>
    </comment>
  </commentList>
</comments>
</file>

<file path=xl/comments3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<sst xmlns="http://schemas.openxmlformats.org/spreadsheetml/2006/main" count="460" uniqueCount="269">
  <si>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</si>
  <si>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</si>
  <si>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</si>
  <si>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</si>
  <si>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</si>
  <si>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</si>
  <si>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</si>
  <si>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</si>
  <si>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</si>
  <si>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</si>
  <si>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</si>
  <si>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</si>
  <si>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</si>
  <si>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</si>
  <si>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</si>
  <si>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</si>
  <si>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</si>
  <si>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</si>
  <si>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</si>
  <si>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</si>
  <si>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</si>
  <si>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</si>
  <si>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</si>
  <si>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</si>
  <si>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</si>
  <si>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</si>
  <si>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</si>
  <si>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</si>
  <si>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TOTAL MENSAL DIVIDIDO POR SERVENTE</t>
  </si>
  <si>
    <t>RELAÇÃO DE MATERIAL DE LIMPEZA E UTENSÍLIOS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</si>
  <si>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</si>
  <si>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</si>
  <si>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</si>
  <si>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</si>
  <si>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ANUAL POR SERVENTE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</si>
  <si>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</si>
  <si>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</si>
  <si>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</si>
  <si>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</si>
  <si>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</si>
  <si>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</si>
  <si>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</si>
  <si>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</si>
  <si>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</si>
  <si>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</si>
  <si>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</si>
  <si>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</si>
  <si>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</si>
  <si>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</si>
  <si>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</si>
  <si>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</si>
  <si>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</si>
  <si>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</si>
  <si>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</si>
  <si>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</si>
  <si>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</si>
  <si>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</si>
  <si>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</si>
  <si>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</si>
  <si>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</si>
  <si>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</si>
  <si>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</si>
  <si>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</si>
  <si>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</si>
  <si>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</si>
  <si>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</si>
  <si>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</si>
  <si>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</si>
  <si>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</si>
  <si>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</si>
  <si>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</si>
  <si>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</si>
  <si>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</si>
  <si>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</si>
  <si>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</si>
  <si>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</si>
  <si>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</si>
  <si>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</si>
  <si>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</si>
  <si>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</si>
  <si>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</si>
  <si>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</si>
  <si>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</si>
  <si>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</si>
  <si>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</si>
  <si>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</si>
  <si>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</si>
  <si>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</si>
  <si>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</si>
  <si>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</si>
  <si>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</si>
  <si>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</si>
  <si>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</si>
  <si>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</si>
  <si>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</si>
  <si>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</si>
  <si>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</si>
  <si>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</si>
  <si>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</si>
  <si>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</si>
  <si>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</si>
  <si>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</si>
  <si>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</si>
  <si>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</si>
  <si>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</si>
  <si>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</si>
  <si>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</si>
  <si>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</si>
  <si>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(2)  FREQÜÊNCIA NO MÊS (HORAS)</t>
  </si>
  <si>
    <t>(5)        PREÇO HOMEM-MÊS (R$)</t>
  </si>
  <si>
    <t>MÃO DE OBRA</t>
  </si>
  <si>
    <t>IN 05/2017 - ANEXO VI-B - ITEM 3</t>
  </si>
  <si>
    <t>TIPO DE ÁREA</t>
  </si>
  <si>
    <t>I - Área Interna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</si>
  <si>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</si>
  <si>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</si>
  <si>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</si>
  <si>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</si>
  <si>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</si>
  <si>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</si>
  <si>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</si>
  <si>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ÁREA                                             (M²)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</si>
  <si>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</si>
  <si>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</si>
  <si>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</si>
  <si>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</si>
  <si>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</si>
  <si>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</si>
  <si>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</si>
  <si>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</si>
  <si>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</si>
  <si>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</si>
  <si>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Calça comprida brim ou jeans</t>
  </si>
  <si>
    <t>QTDE SEMESTRAL</t>
  </si>
  <si>
    <t>5143-20</t>
  </si>
  <si>
    <t>Férias e Adicional de Férias</t>
  </si>
  <si>
    <t>Multa do FGTS e contribuição social sobre o Aviso Prévio Indenizado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</si>
  <si>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</si>
  <si>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</si>
  <si>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</si>
  <si>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</si>
  <si>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</si>
  <si>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</si>
  <si>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</si>
  <si>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</si>
  <si>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</si>
  <si>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</si>
  <si>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</si>
  <si>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</si>
  <si>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</si>
  <si>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</si>
  <si>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</si>
  <si>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</si>
  <si>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</si>
  <si>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</si>
  <si>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</si>
  <si>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</si>
  <si>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</si>
  <si>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</si>
  <si>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</si>
  <si>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C.1) Tributos Federais (PIS = 1,65% e COFINS = 7,60%)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</si>
  <si>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</si>
  <si>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</si>
  <si>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</si>
  <si>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</si>
  <si>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</si>
  <si>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</si>
  <si>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</si>
  <si>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</si>
  <si>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</si>
  <si>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</si>
  <si>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</si>
  <si>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</si>
  <si>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</si>
  <si>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</si>
  <si>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Limpeza e Conservação                                          Seg a Sex (44h)</t>
  </si>
  <si>
    <t xml:space="preserve">Valor do auxílio alimentação </t>
  </si>
  <si>
    <t xml:space="preserve">TOTAL SEMESTRAL POR SERVENTE (R$) </t>
  </si>
  <si>
    <t>RELAÇÃO DE EQUIPAMENTOS</t>
  </si>
  <si>
    <t>ESPECIFICAÇÃO</t>
  </si>
  <si>
    <t>QUANTIDADE</t>
  </si>
  <si>
    <t>VALOR UNITARIO</t>
  </si>
  <si>
    <t>VALOR TOTAL</t>
  </si>
  <si>
    <t>MANUTENÇAO MENSAL (0,25%)</t>
  </si>
  <si>
    <t>MESES DE VIDA ÚTIL ESTIMADA</t>
  </si>
  <si>
    <t>DEPRECIAÇÃO</t>
  </si>
  <si>
    <t>CUSTO MENSAL</t>
  </si>
  <si>
    <t>TOTAL MENSAL</t>
  </si>
  <si>
    <t>TOTAL MENSAL DIVIDIDO POR FUNCIONÁRIO</t>
  </si>
  <si>
    <t>Outros (Especificar)</t>
  </si>
  <si>
    <t>FREQUÊNCIA DE ENTREGA</t>
  </si>
  <si>
    <t>Mensal</t>
  </si>
  <si>
    <t>UND</t>
  </si>
  <si>
    <t>ESQUADRIA EXTERNA - ÍNDICE DE PRODUTIVIDADE 300 m² A 380 m²</t>
  </si>
  <si>
    <t>(3)                                       JORNADA DE TRABALHO NO MÊS                                 (HORAS)</t>
  </si>
  <si>
    <t>(4)      (1x2x3)   Ki****</t>
  </si>
  <si>
    <t>(4x5)    SUBT.(R$/M²)</t>
  </si>
  <si>
    <t>Litro</t>
  </si>
  <si>
    <t>Unid</t>
  </si>
  <si>
    <t>Desentupidor de pia</t>
  </si>
  <si>
    <t>Escova de nylon manual</t>
  </si>
  <si>
    <t>fardo</t>
  </si>
  <si>
    <t>Sabonete líquido hipoalergênico</t>
  </si>
  <si>
    <t>00091.003451/2022-21</t>
  </si>
  <si>
    <t>Serviço de Limpeza e Conservação SEGO</t>
  </si>
  <si>
    <t>GOIANIA/GO</t>
  </si>
  <si>
    <t>GO000091/2022</t>
  </si>
  <si>
    <t>1º março</t>
  </si>
  <si>
    <t>Amparo Familiar</t>
  </si>
  <si>
    <t>Taxa de Aprimoramento</t>
  </si>
  <si>
    <t>AREA EXTERNA - ÍNDICE DE PRODUTIVIDADE 1800 m² A 2700 m²</t>
  </si>
  <si>
    <t>FACHADA ENVIDRAÇADA FACE EXTERNA - ÍNDICE DE PRODUTIVIDADE 130 m² A 160 m²</t>
  </si>
  <si>
    <t>(2)  FREQÜÊNCIA NO SEMESTRE (HORAS)</t>
  </si>
  <si>
    <t>(3)                                      JORNADA DE TRABALHO NO SEMESTRE                        (HORAS)</t>
  </si>
  <si>
    <t>(4)      (1x2x3)   Ke****</t>
  </si>
  <si>
    <t>(4x5)    SUBTOTAL (R$/M²)</t>
  </si>
  <si>
    <t>II - Área Externa</t>
  </si>
  <si>
    <t>III - Esquadria Externa</t>
  </si>
  <si>
    <t>IV - Fachada Envidraçada</t>
  </si>
  <si>
    <t>A.2) Área Externa</t>
  </si>
  <si>
    <t>A.3) Esquadria Externa</t>
  </si>
  <si>
    <t>A.4) Fachada Envidraçada</t>
  </si>
  <si>
    <t>Água Sanitária</t>
  </si>
  <si>
    <t>Álcool em Gel - 5L</t>
  </si>
  <si>
    <t>Álcool líquido 96%</t>
  </si>
  <si>
    <t>Balde Plastico 12 litros</t>
  </si>
  <si>
    <t>Cera líquida incolor concentrada</t>
  </si>
  <si>
    <t>Desentupidor de vaso</t>
  </si>
  <si>
    <t>Desinfetante Concentrado 5L</t>
  </si>
  <si>
    <t>Desodorizador de ar - Bom Ar</t>
  </si>
  <si>
    <t>Detergente Concentrato 5L</t>
  </si>
  <si>
    <t>Dispenser para Papel Toalha</t>
  </si>
  <si>
    <t>Dispenser para Sabonete Líquido</t>
  </si>
  <si>
    <t>Escova Vaso Sanitário</t>
  </si>
  <si>
    <t>Espanador de pó médio</t>
  </si>
  <si>
    <t>Esponja dupla-face multiuso</t>
  </si>
  <si>
    <t>Flanela multiuso absorvente e macia 30 x 50 cm</t>
  </si>
  <si>
    <t>Lã de Aço</t>
  </si>
  <si>
    <t>Limpa Vidro</t>
  </si>
  <si>
    <t>Limpador Multiuso</t>
  </si>
  <si>
    <t>Luva de Borracha Média</t>
  </si>
  <si>
    <t>Mascara Descartável</t>
  </si>
  <si>
    <t>Mop Completo</t>
  </si>
  <si>
    <t>Óleo de Peroba</t>
  </si>
  <si>
    <t>Pá para Lixo</t>
  </si>
  <si>
    <t>Pá para Água</t>
  </si>
  <si>
    <t>Papel Higienico 30 metros folha dupla</t>
  </si>
  <si>
    <t>Papel Toalha 2D c/ 1000 folhas</t>
  </si>
  <si>
    <t>Pedra sanitária 25gr</t>
  </si>
  <si>
    <t>Rodo de Madeira 40 cm com cabo</t>
  </si>
  <si>
    <t>Rodo de Madeira 60 cm com cabo</t>
  </si>
  <si>
    <t>Rodo de Madeira 90 cm com cabo</t>
  </si>
  <si>
    <t>Sabão em Barra</t>
  </si>
  <si>
    <t>Sabão em Pasta</t>
  </si>
  <si>
    <t>Saco de Lixo 200 litros preto</t>
  </si>
  <si>
    <t>Saco de Lixo 20 litros preto</t>
  </si>
  <si>
    <t>Saco de Lixo 60 litros preto</t>
  </si>
  <si>
    <t>Vassoura Palha</t>
  </si>
  <si>
    <t>Vassoura de Pelo 40 cm</t>
  </si>
  <si>
    <t>Escada de Aluminio com 6 Degraus</t>
  </si>
  <si>
    <t>Cortador de grama a combustão motor 4hp corte 39cm, com 04 rodas, Tramontina CC 40p ou similar</t>
  </si>
  <si>
    <t>Lava Jato Alta Pressão</t>
  </si>
  <si>
    <t>Placa de sinalização em polipropileno para piso molhado</t>
  </si>
  <si>
    <t>Tesoura para poda plantas</t>
  </si>
  <si>
    <t>Extenção de energia 30m</t>
  </si>
  <si>
    <t>Mangueira plástica de ½”</t>
  </si>
  <si>
    <t>Lima</t>
  </si>
  <si>
    <t>Camiseta polibrim, 67% algodão e 33% poliéster, manga curta ou manga longa</t>
  </si>
  <si>
    <t>Boné árabe, tipo legionário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</si>
</sst>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&quot;R$&quot;\ * #,##0.00_-;\-&quot;R$&quot;\ * #,##0.00_-;_-&quot;R$&quot;\ * &quot;-&quot;??_-;_-@_-"/>
    <numFmt numFmtId="165" formatCode="&quot; R$ &quot;#,##0.00\ ;&quot; R$ (&quot;#,##0.00\);&quot; R$ -&quot;#\ ;@\ "/>
    <numFmt numFmtId="166" formatCode="#,##0.00\ ;&quot; (&quot;#,##0.00\);&quot; -&quot;#\ ;@\ "/>
    <numFmt numFmtId="167" formatCode="d/m/yyyy"/>
    <numFmt numFmtId="168" formatCode="#,##0.00\ ;\(#,##0.00\)"/>
    <numFmt numFmtId="169" formatCode="&quot;R$ &quot;#,##0.00"/>
    <numFmt numFmtId="170" formatCode="0.0000000"/>
    <numFmt numFmtId="171" formatCode="0.000%"/>
    <numFmt numFmtId="172" formatCode="&quot;R$&quot;#,##0.00"/>
    <numFmt numFmtId="173" formatCode="_-[$R$-416]\ * #,##0.00_-;\-[$R$-416]\ * #,##0.00_-;_-[$R$-416]\ * &quot;-&quot;??_-;_-@_-"/>
    <numFmt numFmtId="174" formatCode="&quot;R$&quot;\ #,##0.00"/>
    <numFmt numFmtId="175" formatCode="_-&quot;R$&quot;\ * #,##0.00_-;\-&quot;R$&quot;\ * #,##0.00_-;_-&quot;R$&quot;\ * &quot;-&quot;???????_-;_-@_-"/>
  </numFmts>
  <fonts count="31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3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6" fontId="8" fillId="0" borderId="0" applyFill="0" applyBorder="0" applyAlignment="0" applyProtection="0"/>
  </cellStyleXfs>
  <cellXfs count="308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164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8" fontId="0" fillId="2" borderId="0" xfId="0" applyNumberFormat="1" applyFont="1" applyFill="1" applyAlignment="1" applyProtection="1">
      <alignment vertical="center"/>
    </xf>
    <xf numFmtId="168" fontId="7" fillId="2" borderId="0" xfId="0" applyNumberFormat="1" applyFont="1" applyFill="1" applyAlignment="1" applyProtection="1">
      <alignment vertical="center"/>
    </xf>
    <xf numFmtId="168" fontId="6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ont="1" applyFill="1" applyBorder="1" applyAlignment="1" applyProtection="1">
      <alignment horizontal="justify" vertical="top" wrapText="1"/>
    </xf>
    <xf numFmtId="168" fontId="7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ont="1" applyFill="1" applyBorder="1" applyAlignment="1" applyProtection="1">
      <alignment vertical="center"/>
    </xf>
    <xf numFmtId="49" fontId="21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1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2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18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2" fontId="23" fillId="0" borderId="5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 wrapText="1"/>
    </xf>
    <xf numFmtId="2" fontId="24" fillId="0" borderId="5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/>
    <xf numFmtId="169" fontId="7" fillId="2" borderId="8" xfId="0" applyNumberFormat="1" applyFont="1" applyFill="1" applyBorder="1" applyAlignment="1">
      <alignment vertical="center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4" fontId="7" fillId="4" borderId="5" xfId="1" applyFont="1" applyFill="1" applyBorder="1" applyAlignment="1">
      <alignment horizontal="center" vertical="center"/>
    </xf>
    <xf numFmtId="2" fontId="25" fillId="0" borderId="5" xfId="0" applyNumberFormat="1" applyFont="1" applyFill="1" applyBorder="1" applyAlignment="1">
      <alignment horizontal="center"/>
    </xf>
    <xf numFmtId="2" fontId="26" fillId="5" borderId="5" xfId="0" applyNumberFormat="1" applyFont="1" applyFill="1" applyBorder="1" applyAlignment="1">
      <alignment horizontal="center"/>
    </xf>
    <xf numFmtId="2" fontId="11" fillId="5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71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0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72" fontId="7" fillId="2" borderId="8" xfId="0" applyNumberFormat="1" applyFont="1" applyFill="1" applyBorder="1" applyAlignment="1">
      <alignment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  <protection locked="0"/>
    </xf>
    <xf numFmtId="10" fontId="7" fillId="7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</xf>
    <xf numFmtId="10" fontId="7" fillId="6" borderId="5" xfId="0" applyNumberFormat="1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27" fillId="2" borderId="0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vertical="center"/>
    </xf>
    <xf numFmtId="168" fontId="16" fillId="6" borderId="5" xfId="0" applyNumberFormat="1" applyFont="1" applyFill="1" applyBorder="1" applyAlignment="1" applyProtection="1">
      <alignment vertical="center"/>
    </xf>
    <xf numFmtId="0" fontId="0" fillId="0" borderId="25" xfId="0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173" fontId="0" fillId="0" borderId="5" xfId="0" applyNumberFormat="1" applyBorder="1"/>
    <xf numFmtId="0" fontId="7" fillId="5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74" fontId="0" fillId="0" borderId="5" xfId="0" applyNumberFormat="1" applyFont="1" applyBorder="1" applyAlignment="1">
      <alignment horizontal="center" vertical="center" wrapText="1"/>
    </xf>
    <xf numFmtId="0" fontId="0" fillId="0" borderId="5" xfId="19" applyNumberFormat="1" applyFont="1" applyFill="1" applyBorder="1" applyAlignment="1" applyProtection="1">
      <alignment horizontal="center" vertical="center" wrapText="1"/>
      <protection locked="0"/>
    </xf>
    <xf numFmtId="17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4" fontId="7" fillId="4" borderId="5" xfId="0" applyNumberFormat="1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/>
    <xf numFmtId="0" fontId="18" fillId="0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49" fontId="18" fillId="0" borderId="5" xfId="0" applyNumberFormat="1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6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0" fillId="8" borderId="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168" fontId="7" fillId="0" borderId="8" xfId="0" applyNumberFormat="1" applyFont="1" applyFill="1" applyBorder="1" applyAlignment="1" applyProtection="1">
      <alignment horizontal="left" vertical="center" wrapText="1"/>
    </xf>
    <xf numFmtId="168" fontId="7" fillId="0" borderId="13" xfId="0" applyNumberFormat="1" applyFont="1" applyFill="1" applyBorder="1" applyAlignment="1" applyProtection="1">
      <alignment horizontal="left" vertical="center" wrapText="1"/>
    </xf>
    <xf numFmtId="168" fontId="7" fillId="0" borderId="11" xfId="0" applyNumberFormat="1" applyFont="1" applyFill="1" applyBorder="1" applyAlignment="1" applyProtection="1">
      <alignment horizontal="left" vertical="center" wrapText="1"/>
    </xf>
    <xf numFmtId="168" fontId="0" fillId="0" borderId="5" xfId="0" applyNumberFormat="1" applyFont="1" applyFill="1" applyBorder="1" applyAlignment="1" applyProtection="1">
      <alignment horizontal="left" vertical="top" wrapText="1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 applyProtection="1">
      <alignment horizontal="left" vertical="top" wrapText="1"/>
    </xf>
    <xf numFmtId="0" fontId="7" fillId="6" borderId="5" xfId="0" applyFont="1" applyFill="1" applyBorder="1" applyAlignment="1" applyProtection="1">
      <alignment horizontal="center" vertical="top" wrapText="1"/>
    </xf>
    <xf numFmtId="168" fontId="0" fillId="2" borderId="5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center" vertical="center" wrapText="1"/>
    </xf>
    <xf numFmtId="168" fontId="0" fillId="2" borderId="11" xfId="0" applyNumberFormat="1" applyFont="1" applyFill="1" applyBorder="1" applyAlignment="1" applyProtection="1">
      <alignment horizontal="center" vertical="center" wrapText="1"/>
    </xf>
    <xf numFmtId="2" fontId="0" fillId="2" borderId="15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left" vertical="top" wrapText="1"/>
    </xf>
    <xf numFmtId="168" fontId="0" fillId="0" borderId="13" xfId="0" applyNumberFormat="1" applyFont="1" applyFill="1" applyBorder="1" applyAlignment="1" applyProtection="1">
      <alignment horizontal="left" vertical="top" wrapText="1"/>
    </xf>
    <xf numFmtId="168" fontId="0" fillId="0" borderId="11" xfId="0" applyNumberFormat="1" applyFont="1" applyFill="1" applyBorder="1" applyAlignment="1" applyProtection="1">
      <alignment horizontal="left" vertical="top" wrapText="1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166" fontId="8" fillId="9" borderId="5" xfId="19" applyFont="1" applyFill="1" applyBorder="1" applyAlignment="1">
      <alignment horizontal="center" vertical="center"/>
    </xf>
    <xf numFmtId="168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6" borderId="12" xfId="0" applyFont="1" applyFill="1" applyBorder="1" applyAlignment="1" applyProtection="1">
      <alignment horizontal="center" vertical="center"/>
      <protection locked="0"/>
    </xf>
    <xf numFmtId="167" fontId="0" fillId="0" borderId="5" xfId="0" applyNumberFormat="1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  <protection locked="0"/>
    </xf>
    <xf numFmtId="168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168" fontId="0" fillId="2" borderId="5" xfId="0" applyNumberFormat="1" applyFont="1" applyFill="1" applyBorder="1" applyAlignment="1" applyProtection="1">
      <alignment horizontal="center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4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center" vertical="center"/>
      <protection locked="0"/>
    </xf>
    <xf numFmtId="0" fontId="7" fillId="6" borderId="11" xfId="0" applyFont="1" applyFill="1" applyBorder="1" applyAlignment="1" applyProtection="1">
      <alignment horizontal="center" vertical="center"/>
      <protection locked="0"/>
    </xf>
    <xf numFmtId="2" fontId="7" fillId="6" borderId="5" xfId="0" applyNumberFormat="1" applyFont="1" applyFill="1" applyBorder="1" applyAlignment="1" applyProtection="1">
      <alignment horizontal="center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2" fontId="0" fillId="2" borderId="5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 wrapText="1"/>
      <protection locked="0"/>
    </xf>
    <xf numFmtId="2" fontId="7" fillId="6" borderId="5" xfId="0" applyNumberFormat="1" applyFont="1" applyFill="1" applyBorder="1" applyAlignment="1" applyProtection="1">
      <alignment horizontal="center" vertical="center"/>
    </xf>
    <xf numFmtId="0" fontId="7" fillId="2" borderId="16" xfId="0" applyFont="1" applyFill="1" applyBorder="1" applyAlignment="1" applyProtection="1">
      <alignment horizontal="left" vertical="center"/>
    </xf>
    <xf numFmtId="0" fontId="7" fillId="2" borderId="14" xfId="0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top" wrapText="1"/>
    </xf>
    <xf numFmtId="0" fontId="7" fillId="6" borderId="13" xfId="0" applyFont="1" applyFill="1" applyBorder="1" applyAlignment="1" applyProtection="1">
      <alignment horizontal="center" vertical="top" wrapText="1"/>
    </xf>
    <xf numFmtId="0" fontId="7" fillId="6" borderId="11" xfId="0" applyFont="1" applyFill="1" applyBorder="1" applyAlignment="1" applyProtection="1">
      <alignment horizontal="center" vertical="top" wrapText="1"/>
    </xf>
    <xf numFmtId="0" fontId="0" fillId="0" borderId="5" xfId="0" applyFont="1" applyFill="1" applyBorder="1" applyAlignment="1" applyProtection="1">
      <alignment vertical="center"/>
      <protection locked="0"/>
    </xf>
    <xf numFmtId="0" fontId="7" fillId="7" borderId="5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2" fontId="29" fillId="2" borderId="5" xfId="0" applyNumberFormat="1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168" fontId="0" fillId="2" borderId="11" xfId="0" applyNumberFormat="1" applyFont="1" applyFill="1" applyBorder="1" applyAlignment="1" applyProtection="1">
      <alignment horizontal="center" vertical="center"/>
      <protection locked="0"/>
    </xf>
    <xf numFmtId="168" fontId="7" fillId="2" borderId="0" xfId="0" applyNumberFormat="1" applyFont="1" applyFill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8" xfId="0" applyNumberFormat="1" applyFont="1" applyFill="1" applyBorder="1" applyAlignment="1" applyProtection="1">
      <alignment horizontal="center" vertical="center"/>
      <protection locked="0"/>
    </xf>
    <xf numFmtId="168" fontId="0" fillId="0" borderId="19" xfId="0" applyNumberFormat="1" applyFont="1" applyFill="1" applyBorder="1" applyAlignment="1" applyProtection="1">
      <alignment horizontal="center" vertical="center"/>
      <protection locked="0"/>
    </xf>
    <xf numFmtId="168" fontId="0" fillId="0" borderId="20" xfId="0" applyNumberFormat="1" applyFont="1" applyFill="1" applyBorder="1" applyAlignment="1" applyProtection="1">
      <alignment horizontal="center" vertical="center"/>
      <protection locked="0"/>
    </xf>
    <xf numFmtId="168" fontId="0" fillId="0" borderId="13" xfId="0" applyNumberFormat="1" applyFont="1" applyFill="1" applyBorder="1" applyAlignment="1" applyProtection="1">
      <alignment horizontal="center" vertical="center"/>
      <protection locked="0"/>
    </xf>
    <xf numFmtId="168" fontId="0" fillId="0" borderId="11" xfId="0" applyNumberFormat="1" applyFont="1" applyFill="1" applyBorder="1" applyAlignment="1" applyProtection="1">
      <alignment horizontal="center" vertical="center"/>
      <protection locked="0"/>
    </xf>
    <xf numFmtId="168" fontId="28" fillId="0" borderId="0" xfId="0" applyNumberFormat="1" applyFont="1" applyFill="1" applyBorder="1" applyAlignment="1" applyProtection="1">
      <alignment horizontal="left" vertical="top" wrapText="1"/>
    </xf>
    <xf numFmtId="2" fontId="28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 wrapText="1"/>
    </xf>
    <xf numFmtId="168" fontId="7" fillId="6" borderId="8" xfId="0" applyNumberFormat="1" applyFont="1" applyFill="1" applyBorder="1" applyAlignment="1" applyProtection="1">
      <alignment horizontal="center" vertical="top" wrapText="1"/>
    </xf>
    <xf numFmtId="168" fontId="7" fillId="6" borderId="11" xfId="0" applyNumberFormat="1" applyFont="1" applyFill="1" applyBorder="1" applyAlignment="1" applyProtection="1">
      <alignment horizontal="center" vertical="top" wrapText="1"/>
    </xf>
    <xf numFmtId="168" fontId="0" fillId="0" borderId="4" xfId="0" applyNumberFormat="1" applyFont="1" applyFill="1" applyBorder="1" applyAlignment="1" applyProtection="1">
      <alignment horizontal="left" vertical="top" wrapText="1"/>
    </xf>
    <xf numFmtId="2" fontId="0" fillId="2" borderId="8" xfId="0" applyNumberFormat="1" applyFont="1" applyFill="1" applyBorder="1" applyAlignment="1" applyProtection="1">
      <alignment horizontal="center" vertical="center"/>
    </xf>
    <xf numFmtId="2" fontId="7" fillId="6" borderId="8" xfId="0" applyNumberFormat="1" applyFont="1" applyFill="1" applyBorder="1" applyAlignment="1" applyProtection="1">
      <alignment horizontal="center" vertical="center"/>
    </xf>
    <xf numFmtId="2" fontId="7" fillId="6" borderId="11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left" vertical="top" wrapText="1"/>
    </xf>
    <xf numFmtId="168" fontId="7" fillId="2" borderId="14" xfId="0" applyNumberFormat="1" applyFont="1" applyFill="1" applyBorder="1" applyAlignment="1" applyProtection="1">
      <alignment horizontal="center" vertical="center"/>
    </xf>
    <xf numFmtId="2" fontId="0" fillId="2" borderId="13" xfId="0" applyNumberFormat="1" applyFont="1" applyFill="1" applyBorder="1" applyAlignment="1" applyProtection="1">
      <alignment horizontal="center" vertical="center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top" wrapText="1"/>
    </xf>
    <xf numFmtId="168" fontId="0" fillId="2" borderId="5" xfId="0" applyNumberFormat="1" applyFont="1" applyFill="1" applyBorder="1" applyAlignment="1" applyProtection="1">
      <alignment horizontal="left" vertical="top" wrapText="1"/>
    </xf>
    <xf numFmtId="0" fontId="0" fillId="2" borderId="5" xfId="0" applyFont="1" applyFill="1" applyBorder="1" applyAlignment="1" applyProtection="1">
      <alignment horizontal="left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168" fontId="0" fillId="2" borderId="8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 wrapText="1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0" fontId="21" fillId="0" borderId="5" xfId="0" applyFont="1" applyBorder="1" applyAlignment="1" applyProtection="1">
      <alignment horizontal="center" vertical="center"/>
    </xf>
    <xf numFmtId="172" fontId="26" fillId="0" borderId="4" xfId="0" applyNumberFormat="1" applyFont="1" applyFill="1" applyBorder="1" applyAlignment="1" applyProtection="1">
      <alignment horizontal="center" vertical="center"/>
    </xf>
    <xf numFmtId="172" fontId="26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169" fontId="11" fillId="0" borderId="4" xfId="0" applyNumberFormat="1" applyFont="1" applyFill="1" applyBorder="1" applyAlignment="1" applyProtection="1">
      <alignment horizontal="center" vertical="center"/>
      <protection locked="0"/>
    </xf>
    <xf numFmtId="169" fontId="11" fillId="0" borderId="12" xfId="0" applyNumberFormat="1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/>
    </xf>
    <xf numFmtId="0" fontId="26" fillId="0" borderId="21" xfId="0" applyFont="1" applyBorder="1" applyAlignment="1" applyProtection="1">
      <alignment horizontal="center" vertical="center"/>
    </xf>
    <xf numFmtId="0" fontId="26" fillId="0" borderId="7" xfId="0" applyFont="1" applyBorder="1" applyAlignment="1" applyProtection="1">
      <alignment horizontal="center" vertical="center"/>
    </xf>
    <xf numFmtId="0" fontId="26" fillId="0" borderId="14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168" fontId="7" fillId="6" borderId="8" xfId="0" applyNumberFormat="1" applyFont="1" applyFill="1" applyBorder="1" applyAlignment="1" applyProtection="1">
      <alignment horizontal="center" vertical="center"/>
    </xf>
    <xf numFmtId="168" fontId="7" fillId="6" borderId="13" xfId="0" applyNumberFormat="1" applyFont="1" applyFill="1" applyBorder="1" applyAlignment="1" applyProtection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</xf>
    <xf numFmtId="0" fontId="0" fillId="7" borderId="5" xfId="0" applyFont="1" applyFill="1" applyBorder="1" applyAlignment="1">
      <alignment vertical="center"/>
    </xf>
    <xf numFmtId="168" fontId="0" fillId="2" borderId="8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left" vertical="center" wrapText="1"/>
    </xf>
    <xf numFmtId="168" fontId="0" fillId="2" borderId="11" xfId="0" applyNumberFormat="1" applyFont="1" applyFill="1" applyBorder="1" applyAlignment="1" applyProtection="1">
      <alignment horizontal="left" vertical="center" wrapText="1"/>
    </xf>
    <xf numFmtId="0" fontId="26" fillId="0" borderId="5" xfId="0" applyFont="1" applyBorder="1" applyAlignment="1" applyProtection="1">
      <alignment horizontal="center" vertical="center"/>
    </xf>
    <xf numFmtId="169" fontId="11" fillId="0" borderId="5" xfId="0" applyNumberFormat="1" applyFont="1" applyFill="1" applyBorder="1" applyAlignment="1" applyProtection="1">
      <alignment horizontal="center" vertical="center"/>
      <protection locked="0"/>
    </xf>
    <xf numFmtId="169" fontId="26" fillId="0" borderId="5" xfId="0" applyNumberFormat="1" applyFont="1" applyFill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170" fontId="26" fillId="0" borderId="4" xfId="0" applyNumberFormat="1" applyFont="1" applyBorder="1" applyAlignment="1">
      <alignment horizontal="center" vertical="center" wrapText="1"/>
    </xf>
    <xf numFmtId="170" fontId="26" fillId="0" borderId="23" xfId="0" applyNumberFormat="1" applyFont="1" applyBorder="1" applyAlignment="1">
      <alignment horizontal="center" vertical="center" wrapText="1"/>
    </xf>
    <xf numFmtId="170" fontId="26" fillId="0" borderId="12" xfId="0" applyNumberFormat="1" applyFont="1" applyBorder="1" applyAlignment="1">
      <alignment horizontal="center" vertical="center" wrapText="1"/>
    </xf>
    <xf numFmtId="169" fontId="11" fillId="0" borderId="23" xfId="0" applyNumberFormat="1" applyFont="1" applyFill="1" applyBorder="1" applyAlignment="1" applyProtection="1">
      <alignment horizontal="center" vertical="center"/>
      <protection locked="0"/>
    </xf>
    <xf numFmtId="164" fontId="1" fillId="0" borderId="4" xfId="1" applyFill="1" applyBorder="1" applyAlignment="1">
      <alignment horizontal="center" vertical="center" wrapText="1"/>
    </xf>
    <xf numFmtId="164" fontId="1" fillId="0" borderId="23" xfId="1" applyFill="1" applyBorder="1" applyAlignment="1">
      <alignment horizontal="center" vertical="center" wrapText="1"/>
    </xf>
    <xf numFmtId="164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169" fontId="0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70" fontId="26" fillId="0" borderId="11" xfId="0" applyNumberFormat="1" applyFont="1" applyBorder="1" applyAlignment="1">
      <alignment horizontal="center" vertical="center" wrapText="1"/>
    </xf>
    <xf numFmtId="2" fontId="26" fillId="0" borderId="5" xfId="0" applyNumberFormat="1" applyFont="1" applyBorder="1" applyAlignment="1">
      <alignment horizontal="center" vertical="center" wrapText="1"/>
    </xf>
    <xf numFmtId="175" fontId="26" fillId="0" borderId="4" xfId="0" applyNumberFormat="1" applyFont="1" applyFill="1" applyBorder="1" applyAlignment="1">
      <alignment horizontal="center" vertical="center"/>
    </xf>
    <xf numFmtId="175" fontId="26" fillId="0" borderId="23" xfId="0" applyNumberFormat="1" applyFont="1" applyFill="1" applyBorder="1" applyAlignment="1">
      <alignment horizontal="center" vertical="center"/>
    </xf>
    <xf numFmtId="175" fontId="26" fillId="0" borderId="12" xfId="0" applyNumberFormat="1" applyFont="1" applyFill="1" applyBorder="1" applyAlignment="1">
      <alignment horizontal="center" vertical="center"/>
    </xf>
    <xf numFmtId="1" fontId="15" fillId="0" borderId="5" xfId="19" applyNumberFormat="1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/>
    </xf>
    <xf numFmtId="0" fontId="25" fillId="5" borderId="5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168" fontId="7" fillId="6" borderId="5" xfId="0" applyNumberFormat="1" applyFont="1" applyFill="1" applyBorder="1" applyAlignment="1" applyProtection="1">
      <alignment horizontal="left" vertical="center"/>
    </xf>
    <xf numFmtId="168" fontId="7" fillId="6" borderId="5" xfId="0" applyNumberFormat="1" applyFont="1" applyFill="1" applyBorder="1" applyAlignment="1" applyProtection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center"/>
    </xf>
    <xf numFmtId="172" fontId="0" fillId="2" borderId="5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0" fontId="7" fillId="10" borderId="8" xfId="0" applyFont="1" applyFill="1" applyBorder="1" applyAlignment="1">
      <alignment horizontal="left" vertical="center" wrapText="1"/>
    </xf>
    <xf numFmtId="0" fontId="7" fillId="10" borderId="13" xfId="0" applyFont="1" applyFill="1" applyBorder="1" applyAlignment="1">
      <alignment horizontal="left" vertical="center" wrapText="1"/>
    </xf>
    <xf numFmtId="0" fontId="7" fillId="10" borderId="11" xfId="0" applyFont="1" applyFill="1" applyBorder="1" applyAlignment="1">
      <alignment horizontal="left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10" borderId="28" xfId="0" applyFont="1" applyFill="1" applyBorder="1" applyAlignment="1">
      <alignment horizontal="left" vertical="center" wrapText="1"/>
    </xf>
    <xf numFmtId="0" fontId="7" fillId="10" borderId="29" xfId="0" applyFont="1" applyFill="1" applyBorder="1" applyAlignment="1">
      <alignment horizontal="left" vertical="center" wrapText="1"/>
    </xf>
    <xf numFmtId="0" fontId="7" fillId="10" borderId="30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18"/>
  <sheetViews>
    <sheetView showGridLines="0" tabSelected="1" topLeftCell="A160" zoomScale="110" zoomScaleNormal="110" workbookViewId="0">
      <selection activeCell="J178" sqref="J178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120" t="s">
        <v>161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2:12">
      <c r="B3" s="114" t="s">
        <v>162</v>
      </c>
      <c r="C3" s="114"/>
      <c r="D3" s="114"/>
      <c r="E3" s="114"/>
      <c r="F3" s="114"/>
      <c r="G3" s="144" t="s">
        <v>203</v>
      </c>
      <c r="H3" s="144"/>
      <c r="I3" s="144"/>
      <c r="J3" s="144"/>
      <c r="K3" s="144"/>
      <c r="L3" s="145"/>
    </row>
    <row r="4" spans="2:12" ht="12.75" customHeight="1">
      <c r="B4" s="114" t="s">
        <v>163</v>
      </c>
      <c r="C4" s="114"/>
      <c r="D4" s="114"/>
      <c r="E4" s="114"/>
      <c r="F4" s="114"/>
      <c r="G4" s="144"/>
      <c r="H4" s="144"/>
      <c r="I4" s="144"/>
      <c r="J4" s="144"/>
      <c r="K4" s="144"/>
      <c r="L4" s="145"/>
    </row>
    <row r="5" spans="2:12" ht="12.75" customHeight="1">
      <c r="B5" s="114" t="s">
        <v>164</v>
      </c>
      <c r="C5" s="114"/>
      <c r="D5" s="114"/>
      <c r="E5" s="114"/>
      <c r="F5" s="114"/>
      <c r="G5" s="146"/>
      <c r="H5" s="144"/>
      <c r="I5" s="145"/>
      <c r="J5" s="66" t="s">
        <v>165</v>
      </c>
      <c r="K5" s="147"/>
      <c r="L5" s="148"/>
    </row>
    <row r="6" spans="2:12" ht="12.75" customHeight="1">
      <c r="B6" s="149" t="s">
        <v>166</v>
      </c>
      <c r="C6" s="149"/>
      <c r="D6" s="149"/>
      <c r="E6" s="149"/>
      <c r="F6" s="149"/>
      <c r="G6" s="144" t="s">
        <v>204</v>
      </c>
      <c r="H6" s="144"/>
      <c r="I6" s="144"/>
      <c r="J6" s="144"/>
      <c r="K6" s="144"/>
      <c r="L6" s="145"/>
    </row>
    <row r="7" spans="2:12">
      <c r="B7" s="1"/>
      <c r="C7" s="22"/>
      <c r="D7" s="4"/>
      <c r="E7" s="4"/>
      <c r="F7" s="4"/>
      <c r="G7" s="2"/>
      <c r="H7" s="1"/>
      <c r="I7" s="1"/>
      <c r="J7" s="1"/>
      <c r="K7" s="1"/>
      <c r="L7" s="1"/>
    </row>
    <row r="8" spans="2:12">
      <c r="B8" s="120" t="s">
        <v>37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2:12">
      <c r="B9" s="67" t="s">
        <v>167</v>
      </c>
      <c r="C9" s="116" t="s">
        <v>38</v>
      </c>
      <c r="D9" s="116"/>
      <c r="E9" s="116"/>
      <c r="F9" s="116"/>
      <c r="G9" s="116"/>
      <c r="H9" s="116"/>
      <c r="I9" s="116"/>
      <c r="J9" s="117" t="s">
        <v>205</v>
      </c>
      <c r="K9" s="117"/>
      <c r="L9" s="117"/>
    </row>
    <row r="10" spans="2:12">
      <c r="B10" s="67" t="s">
        <v>167</v>
      </c>
      <c r="C10" s="116" t="s">
        <v>39</v>
      </c>
      <c r="D10" s="116"/>
      <c r="E10" s="116"/>
      <c r="F10" s="116"/>
      <c r="G10" s="116"/>
      <c r="H10" s="116"/>
      <c r="I10" s="116"/>
      <c r="J10" s="117">
        <v>2022</v>
      </c>
      <c r="K10" s="117"/>
      <c r="L10" s="117"/>
    </row>
    <row r="11" spans="2:12">
      <c r="B11" s="67" t="s">
        <v>167</v>
      </c>
      <c r="C11" s="116" t="s">
        <v>40</v>
      </c>
      <c r="D11" s="116"/>
      <c r="E11" s="116"/>
      <c r="F11" s="116"/>
      <c r="G11" s="116"/>
      <c r="H11" s="116"/>
      <c r="I11" s="116"/>
      <c r="J11" s="117">
        <v>12</v>
      </c>
      <c r="K11" s="117"/>
      <c r="L11" s="117"/>
    </row>
    <row r="12" spans="2:12">
      <c r="B12" s="67" t="s">
        <v>167</v>
      </c>
      <c r="C12" s="116" t="s">
        <v>126</v>
      </c>
      <c r="D12" s="116"/>
      <c r="E12" s="116"/>
      <c r="F12" s="116"/>
      <c r="G12" s="116"/>
      <c r="H12" s="116"/>
      <c r="I12" s="116"/>
      <c r="J12" s="118" t="s">
        <v>206</v>
      </c>
      <c r="K12" s="119"/>
      <c r="L12" s="119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120" t="s">
        <v>41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2:12" ht="25.5">
      <c r="B15" s="114" t="s">
        <v>42</v>
      </c>
      <c r="C15" s="114"/>
      <c r="D15" s="114"/>
      <c r="E15" s="114"/>
      <c r="F15" s="114"/>
      <c r="G15" s="114"/>
      <c r="H15" s="114"/>
      <c r="I15" s="114"/>
      <c r="J15" s="68" t="s">
        <v>43</v>
      </c>
      <c r="K15" s="120" t="s">
        <v>94</v>
      </c>
      <c r="L15" s="120"/>
    </row>
    <row r="16" spans="2:12" ht="14.25">
      <c r="B16" s="114" t="s">
        <v>116</v>
      </c>
      <c r="C16" s="114"/>
      <c r="D16" s="114"/>
      <c r="E16" s="114"/>
      <c r="F16" s="114"/>
      <c r="G16" s="114"/>
      <c r="H16" s="114"/>
      <c r="I16" s="114"/>
      <c r="J16" s="38" t="s">
        <v>117</v>
      </c>
      <c r="K16" s="115">
        <v>800</v>
      </c>
      <c r="L16" s="115"/>
    </row>
    <row r="17" spans="2:12" ht="14.25">
      <c r="B17" s="114" t="s">
        <v>118</v>
      </c>
      <c r="C17" s="114"/>
      <c r="D17" s="114"/>
      <c r="E17" s="114"/>
      <c r="F17" s="114"/>
      <c r="G17" s="114"/>
      <c r="H17" s="114"/>
      <c r="I17" s="114"/>
      <c r="J17" s="38" t="s">
        <v>117</v>
      </c>
      <c r="K17" s="115">
        <v>4000</v>
      </c>
      <c r="L17" s="115"/>
    </row>
    <row r="18" spans="2:12" ht="14.25">
      <c r="B18" s="114" t="s">
        <v>119</v>
      </c>
      <c r="C18" s="114"/>
      <c r="D18" s="114"/>
      <c r="E18" s="114"/>
      <c r="F18" s="114"/>
      <c r="G18" s="114"/>
      <c r="H18" s="114"/>
      <c r="I18" s="114"/>
      <c r="J18" s="38" t="s">
        <v>117</v>
      </c>
      <c r="K18" s="115">
        <v>0</v>
      </c>
      <c r="L18" s="115"/>
    </row>
    <row r="19" spans="2:12" ht="14.25">
      <c r="B19" s="114" t="s">
        <v>120</v>
      </c>
      <c r="C19" s="114"/>
      <c r="D19" s="114"/>
      <c r="E19" s="114"/>
      <c r="F19" s="114"/>
      <c r="G19" s="114"/>
      <c r="H19" s="114"/>
      <c r="I19" s="114"/>
      <c r="J19" s="38" t="s">
        <v>117</v>
      </c>
      <c r="K19" s="115">
        <v>0</v>
      </c>
      <c r="L19" s="115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142" t="s">
        <v>168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</row>
    <row r="22" spans="2:12"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</row>
    <row r="23" spans="2:12">
      <c r="B23" s="120" t="s">
        <v>44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2:12" ht="25.5" customHeight="1">
      <c r="B24" s="69">
        <v>1</v>
      </c>
      <c r="C24" s="116" t="s">
        <v>95</v>
      </c>
      <c r="D24" s="116"/>
      <c r="E24" s="116"/>
      <c r="F24" s="116"/>
      <c r="G24" s="116"/>
      <c r="H24" s="116"/>
      <c r="I24" s="116"/>
      <c r="J24" s="139" t="s">
        <v>175</v>
      </c>
      <c r="K24" s="139"/>
      <c r="L24" s="139"/>
    </row>
    <row r="25" spans="2:12">
      <c r="B25" s="70">
        <v>2</v>
      </c>
      <c r="C25" s="116" t="s">
        <v>45</v>
      </c>
      <c r="D25" s="116"/>
      <c r="E25" s="116"/>
      <c r="F25" s="116"/>
      <c r="G25" s="116"/>
      <c r="H25" s="116"/>
      <c r="I25" s="116"/>
      <c r="J25" s="118" t="s">
        <v>134</v>
      </c>
      <c r="K25" s="118"/>
      <c r="L25" s="118"/>
    </row>
    <row r="26" spans="2:12">
      <c r="B26" s="70">
        <v>3</v>
      </c>
      <c r="C26" s="116" t="s">
        <v>1</v>
      </c>
      <c r="D26" s="116"/>
      <c r="E26" s="116"/>
      <c r="F26" s="116"/>
      <c r="G26" s="116"/>
      <c r="H26" s="116"/>
      <c r="I26" s="116"/>
      <c r="J26" s="141">
        <v>1280.29</v>
      </c>
      <c r="K26" s="141"/>
      <c r="L26" s="141"/>
    </row>
    <row r="27" spans="2:12" ht="27" customHeight="1">
      <c r="B27" s="70">
        <v>4</v>
      </c>
      <c r="C27" s="116" t="s">
        <v>46</v>
      </c>
      <c r="D27" s="116"/>
      <c r="E27" s="116"/>
      <c r="F27" s="116"/>
      <c r="G27" s="116"/>
      <c r="H27" s="116"/>
      <c r="I27" s="116"/>
      <c r="J27" s="118" t="s">
        <v>159</v>
      </c>
      <c r="K27" s="118"/>
      <c r="L27" s="118"/>
    </row>
    <row r="28" spans="2:12">
      <c r="B28" s="70">
        <v>5</v>
      </c>
      <c r="C28" s="116" t="s">
        <v>47</v>
      </c>
      <c r="D28" s="116"/>
      <c r="E28" s="116"/>
      <c r="F28" s="116"/>
      <c r="G28" s="116"/>
      <c r="H28" s="116"/>
      <c r="I28" s="116"/>
      <c r="J28" s="152" t="s">
        <v>207</v>
      </c>
      <c r="K28" s="152"/>
      <c r="L28" s="152"/>
    </row>
    <row r="29" spans="2:12">
      <c r="B29" s="71">
        <v>6</v>
      </c>
      <c r="C29" s="116" t="s">
        <v>0</v>
      </c>
      <c r="D29" s="116"/>
      <c r="E29" s="116"/>
      <c r="F29" s="116"/>
      <c r="G29" s="116"/>
      <c r="H29" s="116"/>
      <c r="I29" s="116"/>
      <c r="J29" s="153">
        <v>22</v>
      </c>
      <c r="K29" s="153"/>
      <c r="L29" s="153"/>
    </row>
    <row r="30" spans="2:12">
      <c r="B30" s="71">
        <v>7</v>
      </c>
      <c r="C30" s="116" t="s">
        <v>123</v>
      </c>
      <c r="D30" s="116"/>
      <c r="E30" s="116"/>
      <c r="F30" s="116"/>
      <c r="G30" s="116"/>
      <c r="H30" s="116"/>
      <c r="I30" s="116"/>
      <c r="J30" s="140">
        <v>4.3</v>
      </c>
      <c r="K30" s="140"/>
      <c r="L30" s="140"/>
    </row>
    <row r="31" spans="2:12">
      <c r="B31" s="71">
        <v>8</v>
      </c>
      <c r="C31" s="116" t="s">
        <v>176</v>
      </c>
      <c r="D31" s="116"/>
      <c r="E31" s="116"/>
      <c r="F31" s="116"/>
      <c r="G31" s="116"/>
      <c r="H31" s="116"/>
      <c r="I31" s="116"/>
      <c r="J31" s="140">
        <v>17</v>
      </c>
      <c r="K31" s="140"/>
      <c r="L31" s="140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150" t="s">
        <v>55</v>
      </c>
      <c r="C34" s="150"/>
      <c r="D34" s="150"/>
      <c r="E34" s="150"/>
      <c r="F34" s="150"/>
      <c r="G34" s="150"/>
      <c r="H34" s="150"/>
      <c r="I34" s="150"/>
      <c r="J34" s="150"/>
      <c r="K34" s="150"/>
      <c r="L34" s="150"/>
    </row>
    <row r="35" spans="2:12">
      <c r="B35" s="151" t="s">
        <v>2</v>
      </c>
      <c r="C35" s="151"/>
      <c r="D35" s="151"/>
      <c r="E35" s="151"/>
      <c r="F35" s="151"/>
      <c r="G35" s="151"/>
      <c r="H35" s="151"/>
      <c r="I35" s="151"/>
      <c r="J35" s="151" t="s">
        <v>56</v>
      </c>
      <c r="K35" s="151"/>
      <c r="L35" s="151"/>
    </row>
    <row r="36" spans="2:12">
      <c r="B36" s="71" t="s">
        <v>48</v>
      </c>
      <c r="C36" s="154" t="s">
        <v>57</v>
      </c>
      <c r="D36" s="154"/>
      <c r="E36" s="154"/>
      <c r="F36" s="154"/>
      <c r="G36" s="154"/>
      <c r="H36" s="154"/>
      <c r="I36" s="154"/>
      <c r="J36" s="155">
        <f>$J$26</f>
        <v>1280.29</v>
      </c>
      <c r="K36" s="156"/>
      <c r="L36" s="156"/>
    </row>
    <row r="37" spans="2:12">
      <c r="B37" s="79" t="s">
        <v>49</v>
      </c>
      <c r="C37" s="154" t="s">
        <v>58</v>
      </c>
      <c r="D37" s="154"/>
      <c r="E37" s="154"/>
      <c r="F37" s="154"/>
      <c r="G37" s="154"/>
      <c r="H37" s="154"/>
      <c r="I37" s="154"/>
      <c r="J37" s="157"/>
      <c r="K37" s="157"/>
      <c r="L37" s="157"/>
    </row>
    <row r="38" spans="2:12">
      <c r="B38" s="71" t="s">
        <v>50</v>
      </c>
      <c r="C38" s="154" t="s">
        <v>59</v>
      </c>
      <c r="D38" s="154"/>
      <c r="E38" s="154"/>
      <c r="F38" s="154"/>
      <c r="G38" s="154"/>
      <c r="H38" s="154"/>
      <c r="I38" s="154"/>
      <c r="J38" s="157"/>
      <c r="K38" s="157"/>
      <c r="L38" s="157"/>
    </row>
    <row r="39" spans="2:12">
      <c r="B39" s="71" t="s">
        <v>51</v>
      </c>
      <c r="C39" s="154" t="s">
        <v>60</v>
      </c>
      <c r="D39" s="154"/>
      <c r="E39" s="154"/>
      <c r="F39" s="154"/>
      <c r="G39" s="154"/>
      <c r="H39" s="154"/>
      <c r="I39" s="154"/>
      <c r="J39" s="158"/>
      <c r="K39" s="158"/>
      <c r="L39" s="158"/>
    </row>
    <row r="40" spans="2:12">
      <c r="B40" s="71" t="s">
        <v>52</v>
      </c>
      <c r="C40" s="154" t="s">
        <v>61</v>
      </c>
      <c r="D40" s="154"/>
      <c r="E40" s="154"/>
      <c r="F40" s="154"/>
      <c r="G40" s="154"/>
      <c r="H40" s="154"/>
      <c r="I40" s="154"/>
      <c r="J40" s="158"/>
      <c r="K40" s="158"/>
      <c r="L40" s="158"/>
    </row>
    <row r="41" spans="2:12">
      <c r="B41" s="71" t="s">
        <v>54</v>
      </c>
      <c r="C41" s="154" t="s">
        <v>74</v>
      </c>
      <c r="D41" s="154"/>
      <c r="E41" s="154"/>
      <c r="F41" s="154"/>
      <c r="G41" s="154"/>
      <c r="H41" s="154"/>
      <c r="I41" s="154"/>
      <c r="J41" s="157"/>
      <c r="K41" s="157"/>
      <c r="L41" s="157"/>
    </row>
    <row r="42" spans="2:12">
      <c r="B42" s="128" t="s">
        <v>13</v>
      </c>
      <c r="C42" s="128"/>
      <c r="D42" s="128"/>
      <c r="E42" s="128"/>
      <c r="F42" s="128"/>
      <c r="G42" s="128"/>
      <c r="H42" s="128"/>
      <c r="I42" s="128"/>
      <c r="J42" s="159">
        <f>SUM(J36:L41)</f>
        <v>1280.29</v>
      </c>
      <c r="K42" s="159"/>
      <c r="L42" s="159"/>
    </row>
    <row r="43" spans="2:12">
      <c r="B43" s="1"/>
      <c r="C43" s="160"/>
      <c r="D43" s="160"/>
      <c r="E43" s="160"/>
      <c r="F43" s="160"/>
      <c r="G43" s="2"/>
      <c r="H43" s="1"/>
      <c r="I43" s="1"/>
      <c r="J43" s="1"/>
      <c r="K43" s="1"/>
      <c r="L43" s="1"/>
    </row>
    <row r="44" spans="2:12">
      <c r="B44" s="167" t="s">
        <v>63</v>
      </c>
      <c r="C44" s="167"/>
      <c r="D44" s="167"/>
      <c r="E44" s="167"/>
      <c r="F44" s="167"/>
      <c r="G44" s="167"/>
      <c r="H44" s="167"/>
      <c r="I44" s="167"/>
      <c r="J44" s="167"/>
      <c r="K44" s="167"/>
      <c r="L44" s="167"/>
    </row>
    <row r="45" spans="2:12">
      <c r="B45" s="150" t="s">
        <v>64</v>
      </c>
      <c r="C45" s="150"/>
      <c r="D45" s="150"/>
      <c r="E45" s="150"/>
      <c r="F45" s="150"/>
      <c r="G45" s="150"/>
      <c r="H45" s="150"/>
      <c r="I45" s="150"/>
      <c r="J45" s="150"/>
      <c r="K45" s="150"/>
      <c r="L45" s="150"/>
    </row>
    <row r="46" spans="2:12" ht="27" customHeight="1">
      <c r="B46" s="74" t="s">
        <v>65</v>
      </c>
      <c r="C46" s="128" t="s">
        <v>66</v>
      </c>
      <c r="D46" s="128"/>
      <c r="E46" s="128"/>
      <c r="F46" s="128"/>
      <c r="G46" s="128"/>
      <c r="H46" s="128"/>
      <c r="I46" s="128"/>
      <c r="J46" s="75" t="s">
        <v>125</v>
      </c>
      <c r="K46" s="163" t="s">
        <v>56</v>
      </c>
      <c r="L46" s="164"/>
    </row>
    <row r="47" spans="2:12">
      <c r="B47" s="74" t="s">
        <v>48</v>
      </c>
      <c r="C47" s="127" t="s">
        <v>124</v>
      </c>
      <c r="D47" s="127"/>
      <c r="E47" s="127"/>
      <c r="F47" s="127"/>
      <c r="G47" s="127"/>
      <c r="H47" s="127"/>
      <c r="I47" s="127"/>
      <c r="J47" s="62">
        <v>8.3299999999999999E-2</v>
      </c>
      <c r="K47" s="166">
        <f>$J$42*J47</f>
        <v>106.648157</v>
      </c>
      <c r="L47" s="166"/>
    </row>
    <row r="48" spans="2:12">
      <c r="B48" s="74" t="s">
        <v>49</v>
      </c>
      <c r="C48" s="127" t="s">
        <v>135</v>
      </c>
      <c r="D48" s="127"/>
      <c r="E48" s="127"/>
      <c r="F48" s="127"/>
      <c r="G48" s="127"/>
      <c r="H48" s="127"/>
      <c r="I48" s="127"/>
      <c r="J48" s="62">
        <v>0.121</v>
      </c>
      <c r="K48" s="166">
        <f>$J$42*J48</f>
        <v>154.91508999999999</v>
      </c>
      <c r="L48" s="166"/>
    </row>
    <row r="49" spans="2:12" ht="12.75" customHeight="1">
      <c r="B49" s="128" t="s">
        <v>13</v>
      </c>
      <c r="C49" s="128"/>
      <c r="D49" s="128"/>
      <c r="E49" s="128"/>
      <c r="F49" s="128"/>
      <c r="G49" s="128"/>
      <c r="H49" s="128"/>
      <c r="I49" s="128"/>
      <c r="J49" s="76">
        <f>SUM(J47:J48)</f>
        <v>0.20429999999999998</v>
      </c>
      <c r="K49" s="165">
        <f>K47+K48</f>
        <v>261.56324699999999</v>
      </c>
      <c r="L49" s="165"/>
    </row>
    <row r="50" spans="2:12" ht="12.75" customHeight="1"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</row>
    <row r="51" spans="2:12"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</row>
    <row r="52" spans="2:12" ht="6" customHeight="1">
      <c r="B52" s="23"/>
      <c r="C52" s="23"/>
      <c r="D52" s="23"/>
      <c r="E52" s="23"/>
      <c r="F52" s="23"/>
      <c r="G52" s="2"/>
      <c r="H52" s="1"/>
      <c r="I52" s="1"/>
      <c r="J52" s="1"/>
      <c r="K52" s="1"/>
      <c r="L52" s="1"/>
    </row>
    <row r="53" spans="2:12">
      <c r="B53" s="161" t="s">
        <v>96</v>
      </c>
      <c r="C53" s="161"/>
      <c r="D53" s="161"/>
      <c r="E53" s="161"/>
      <c r="F53" s="161"/>
      <c r="G53" s="161"/>
      <c r="H53" s="161"/>
      <c r="I53" s="161"/>
      <c r="J53" s="161"/>
      <c r="K53" s="161"/>
      <c r="L53" s="161"/>
    </row>
    <row r="54" spans="2:12" ht="25.5">
      <c r="B54" s="77" t="s">
        <v>67</v>
      </c>
      <c r="C54" s="162" t="s">
        <v>68</v>
      </c>
      <c r="D54" s="162"/>
      <c r="E54" s="162"/>
      <c r="F54" s="162"/>
      <c r="G54" s="162"/>
      <c r="H54" s="162"/>
      <c r="I54" s="162"/>
      <c r="J54" s="75" t="s">
        <v>125</v>
      </c>
      <c r="K54" s="163" t="s">
        <v>56</v>
      </c>
      <c r="L54" s="164"/>
    </row>
    <row r="55" spans="2:12">
      <c r="B55" s="77" t="s">
        <v>48</v>
      </c>
      <c r="C55" s="127" t="s">
        <v>10</v>
      </c>
      <c r="D55" s="127"/>
      <c r="E55" s="127"/>
      <c r="F55" s="127"/>
      <c r="G55" s="127"/>
      <c r="H55" s="127"/>
      <c r="I55" s="127"/>
      <c r="J55" s="48">
        <v>0.2</v>
      </c>
      <c r="K55" s="168">
        <f>ROUND(($J$42+$K$49)*J55,2)</f>
        <v>308.37</v>
      </c>
      <c r="L55" s="168"/>
    </row>
    <row r="56" spans="2:12">
      <c r="B56" s="77" t="s">
        <v>49</v>
      </c>
      <c r="C56" s="127" t="s">
        <v>169</v>
      </c>
      <c r="D56" s="127"/>
      <c r="E56" s="127"/>
      <c r="F56" s="127"/>
      <c r="G56" s="127"/>
      <c r="H56" s="127"/>
      <c r="I56" s="127"/>
      <c r="J56" s="48">
        <v>2.5000000000000001E-2</v>
      </c>
      <c r="K56" s="168">
        <f>ROUND(($J$42+$K$49)*J56,2)</f>
        <v>38.549999999999997</v>
      </c>
      <c r="L56" s="168"/>
    </row>
    <row r="57" spans="2:12">
      <c r="B57" s="77" t="s">
        <v>50</v>
      </c>
      <c r="C57" s="127" t="s">
        <v>69</v>
      </c>
      <c r="D57" s="127"/>
      <c r="E57" s="127"/>
      <c r="F57" s="127"/>
      <c r="G57" s="127"/>
      <c r="H57" s="127"/>
      <c r="I57" s="127"/>
      <c r="J57" s="48">
        <v>0.03</v>
      </c>
      <c r="K57" s="168">
        <f t="shared" ref="K57:K62" si="0">ROUND(($J$42+$K$49)*J57,2)</f>
        <v>46.26</v>
      </c>
      <c r="L57" s="168"/>
    </row>
    <row r="58" spans="2:12">
      <c r="B58" s="77" t="s">
        <v>51</v>
      </c>
      <c r="C58" s="127" t="s">
        <v>128</v>
      </c>
      <c r="D58" s="127"/>
      <c r="E58" s="127"/>
      <c r="F58" s="127"/>
      <c r="G58" s="127"/>
      <c r="H58" s="127"/>
      <c r="I58" s="127"/>
      <c r="J58" s="48">
        <v>1.4999999999999999E-2</v>
      </c>
      <c r="K58" s="168">
        <f t="shared" si="0"/>
        <v>23.13</v>
      </c>
      <c r="L58" s="168"/>
    </row>
    <row r="59" spans="2:12">
      <c r="B59" s="77" t="s">
        <v>52</v>
      </c>
      <c r="C59" s="127" t="s">
        <v>129</v>
      </c>
      <c r="D59" s="127"/>
      <c r="E59" s="127"/>
      <c r="F59" s="127"/>
      <c r="G59" s="127"/>
      <c r="H59" s="127"/>
      <c r="I59" s="127"/>
      <c r="J59" s="48">
        <v>0.01</v>
      </c>
      <c r="K59" s="168">
        <f t="shared" si="0"/>
        <v>15.42</v>
      </c>
      <c r="L59" s="168"/>
    </row>
    <row r="60" spans="2:12">
      <c r="B60" s="77" t="s">
        <v>53</v>
      </c>
      <c r="C60" s="127" t="s">
        <v>174</v>
      </c>
      <c r="D60" s="127"/>
      <c r="E60" s="127"/>
      <c r="F60" s="127"/>
      <c r="G60" s="127"/>
      <c r="H60" s="127"/>
      <c r="I60" s="127"/>
      <c r="J60" s="48">
        <v>6.0000000000000001E-3</v>
      </c>
      <c r="K60" s="168">
        <f t="shared" si="0"/>
        <v>9.25</v>
      </c>
      <c r="L60" s="168"/>
    </row>
    <row r="61" spans="2:12">
      <c r="B61" s="77" t="s">
        <v>54</v>
      </c>
      <c r="C61" s="127" t="s">
        <v>11</v>
      </c>
      <c r="D61" s="127"/>
      <c r="E61" s="127"/>
      <c r="F61" s="127"/>
      <c r="G61" s="127"/>
      <c r="H61" s="127"/>
      <c r="I61" s="127"/>
      <c r="J61" s="48">
        <v>2E-3</v>
      </c>
      <c r="K61" s="168">
        <f t="shared" si="0"/>
        <v>3.08</v>
      </c>
      <c r="L61" s="168"/>
    </row>
    <row r="62" spans="2:12">
      <c r="B62" s="77" t="s">
        <v>70</v>
      </c>
      <c r="C62" s="127" t="s">
        <v>12</v>
      </c>
      <c r="D62" s="127"/>
      <c r="E62" s="127"/>
      <c r="F62" s="127"/>
      <c r="G62" s="127"/>
      <c r="H62" s="127"/>
      <c r="I62" s="127"/>
      <c r="J62" s="48">
        <v>0.08</v>
      </c>
      <c r="K62" s="168">
        <f t="shared" si="0"/>
        <v>123.35</v>
      </c>
      <c r="L62" s="168"/>
    </row>
    <row r="63" spans="2:12">
      <c r="B63" s="177" t="s">
        <v>13</v>
      </c>
      <c r="C63" s="178"/>
      <c r="D63" s="178"/>
      <c r="E63" s="178"/>
      <c r="F63" s="178"/>
      <c r="G63" s="178"/>
      <c r="H63" s="178"/>
      <c r="I63" s="179"/>
      <c r="J63" s="78">
        <f>SUM(J55:J62)</f>
        <v>0.36800000000000005</v>
      </c>
      <c r="K63" s="171">
        <f>SUM(K55:L62)</f>
        <v>567.41</v>
      </c>
      <c r="L63" s="171"/>
    </row>
    <row r="64" spans="2:12">
      <c r="B64" s="6"/>
      <c r="C64" s="172" t="s">
        <v>127</v>
      </c>
      <c r="D64" s="172"/>
      <c r="E64" s="172"/>
      <c r="F64" s="172"/>
      <c r="G64" s="172"/>
      <c r="H64" s="172"/>
      <c r="I64" s="172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73" t="s">
        <v>71</v>
      </c>
      <c r="C66" s="173"/>
      <c r="D66" s="173"/>
      <c r="E66" s="173"/>
      <c r="F66" s="173"/>
      <c r="G66" s="174"/>
      <c r="H66" s="174"/>
      <c r="I66" s="174"/>
      <c r="J66" s="174"/>
      <c r="K66" s="174"/>
      <c r="L66" s="174"/>
    </row>
    <row r="67" spans="2:12">
      <c r="B67" s="77" t="s">
        <v>72</v>
      </c>
      <c r="C67" s="162" t="s">
        <v>4</v>
      </c>
      <c r="D67" s="162"/>
      <c r="E67" s="162"/>
      <c r="F67" s="162"/>
      <c r="G67" s="162"/>
      <c r="H67" s="162"/>
      <c r="I67" s="162"/>
      <c r="J67" s="162" t="s">
        <v>56</v>
      </c>
      <c r="K67" s="162"/>
      <c r="L67" s="162"/>
    </row>
    <row r="68" spans="2:12">
      <c r="B68" s="77" t="s">
        <v>48</v>
      </c>
      <c r="C68" s="175" t="s">
        <v>5</v>
      </c>
      <c r="D68" s="175"/>
      <c r="E68" s="175"/>
      <c r="F68" s="175"/>
      <c r="G68" s="175"/>
      <c r="H68" s="175"/>
      <c r="I68" s="175"/>
      <c r="J68" s="176">
        <f>($J$30*$J$29*2)-($J$36*6%*(22/30))</f>
        <v>132.86723999999998</v>
      </c>
      <c r="K68" s="176"/>
      <c r="L68" s="176"/>
    </row>
    <row r="69" spans="2:12">
      <c r="B69" s="77" t="s">
        <v>49</v>
      </c>
      <c r="C69" s="169" t="s">
        <v>73</v>
      </c>
      <c r="D69" s="169"/>
      <c r="E69" s="169"/>
      <c r="F69" s="169"/>
      <c r="G69" s="169"/>
      <c r="H69" s="169"/>
      <c r="I69" s="169"/>
      <c r="J69" s="155">
        <f>($J$31*$J$29)-(6.5%*$J$31*$J$29)</f>
        <v>349.69</v>
      </c>
      <c r="K69" s="155"/>
      <c r="L69" s="155"/>
    </row>
    <row r="70" spans="2:12">
      <c r="B70" s="77" t="s">
        <v>50</v>
      </c>
      <c r="C70" s="170" t="s">
        <v>208</v>
      </c>
      <c r="D70" s="170"/>
      <c r="E70" s="170"/>
      <c r="F70" s="170"/>
      <c r="G70" s="170"/>
      <c r="H70" s="170"/>
      <c r="I70" s="170"/>
      <c r="J70" s="155">
        <v>7</v>
      </c>
      <c r="K70" s="155"/>
      <c r="L70" s="155"/>
    </row>
    <row r="71" spans="2:12">
      <c r="B71" s="77" t="s">
        <v>51</v>
      </c>
      <c r="C71" s="170" t="s">
        <v>209</v>
      </c>
      <c r="D71" s="170"/>
      <c r="E71" s="170"/>
      <c r="F71" s="170"/>
      <c r="G71" s="170"/>
      <c r="H71" s="170"/>
      <c r="I71" s="170"/>
      <c r="J71" s="155">
        <v>3.5</v>
      </c>
      <c r="K71" s="155"/>
      <c r="L71" s="155"/>
    </row>
    <row r="72" spans="2:12">
      <c r="B72" s="77" t="s">
        <v>51</v>
      </c>
      <c r="C72" s="170"/>
      <c r="D72" s="170"/>
      <c r="E72" s="170"/>
      <c r="F72" s="170"/>
      <c r="G72" s="170"/>
      <c r="H72" s="170"/>
      <c r="I72" s="170"/>
      <c r="J72" s="155"/>
      <c r="K72" s="155"/>
      <c r="L72" s="155"/>
    </row>
    <row r="73" spans="2:12">
      <c r="B73" s="77" t="s">
        <v>52</v>
      </c>
      <c r="C73" s="180" t="s">
        <v>189</v>
      </c>
      <c r="D73" s="180"/>
      <c r="E73" s="180"/>
      <c r="F73" s="180"/>
      <c r="G73" s="180"/>
      <c r="H73" s="180"/>
      <c r="I73" s="180"/>
      <c r="J73" s="141"/>
      <c r="K73" s="141"/>
      <c r="L73" s="141"/>
    </row>
    <row r="74" spans="2:12">
      <c r="B74" s="162" t="s">
        <v>13</v>
      </c>
      <c r="C74" s="162"/>
      <c r="D74" s="162"/>
      <c r="E74" s="162"/>
      <c r="F74" s="162"/>
      <c r="G74" s="162"/>
      <c r="H74" s="162"/>
      <c r="I74" s="162"/>
      <c r="J74" s="126">
        <f>SUM(J68:L73)</f>
        <v>493.05723999999998</v>
      </c>
      <c r="K74" s="126"/>
      <c r="L74" s="126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73" t="s">
        <v>75</v>
      </c>
      <c r="C76" s="173"/>
      <c r="D76" s="173"/>
      <c r="E76" s="173"/>
      <c r="F76" s="173"/>
      <c r="G76" s="173"/>
      <c r="H76" s="173"/>
      <c r="I76" s="173"/>
      <c r="J76" s="173"/>
      <c r="K76" s="173"/>
      <c r="L76" s="173"/>
    </row>
    <row r="77" spans="2:12" ht="24" customHeight="1">
      <c r="B77" s="77">
        <v>2</v>
      </c>
      <c r="C77" s="182" t="s">
        <v>78</v>
      </c>
      <c r="D77" s="182"/>
      <c r="E77" s="182"/>
      <c r="F77" s="182"/>
      <c r="G77" s="182"/>
      <c r="H77" s="182"/>
      <c r="I77" s="182"/>
      <c r="J77" s="162" t="s">
        <v>56</v>
      </c>
      <c r="K77" s="162"/>
      <c r="L77" s="162"/>
    </row>
    <row r="78" spans="2:12" ht="27" customHeight="1">
      <c r="B78" s="77" t="s">
        <v>76</v>
      </c>
      <c r="C78" s="221" t="s">
        <v>66</v>
      </c>
      <c r="D78" s="221"/>
      <c r="E78" s="221"/>
      <c r="F78" s="221"/>
      <c r="G78" s="221"/>
      <c r="H78" s="221"/>
      <c r="I78" s="221"/>
      <c r="J78" s="205">
        <f>$K$49</f>
        <v>261.56324699999999</v>
      </c>
      <c r="K78" s="217"/>
      <c r="L78" s="218"/>
    </row>
    <row r="79" spans="2:12">
      <c r="B79" s="77" t="s">
        <v>77</v>
      </c>
      <c r="C79" s="216" t="s">
        <v>68</v>
      </c>
      <c r="D79" s="216"/>
      <c r="E79" s="216"/>
      <c r="F79" s="216"/>
      <c r="G79" s="216"/>
      <c r="H79" s="216"/>
      <c r="I79" s="216"/>
      <c r="J79" s="205">
        <f>$K$63</f>
        <v>567.41</v>
      </c>
      <c r="K79" s="217"/>
      <c r="L79" s="218"/>
    </row>
    <row r="80" spans="2:12">
      <c r="B80" s="77" t="s">
        <v>72</v>
      </c>
      <c r="C80" s="216" t="s">
        <v>4</v>
      </c>
      <c r="D80" s="216"/>
      <c r="E80" s="216"/>
      <c r="F80" s="216"/>
      <c r="G80" s="216"/>
      <c r="H80" s="216"/>
      <c r="I80" s="216"/>
      <c r="J80" s="219">
        <f>$J$74</f>
        <v>493.05723999999998</v>
      </c>
      <c r="K80" s="217"/>
      <c r="L80" s="218"/>
    </row>
    <row r="81" spans="2:14">
      <c r="B81" s="220" t="s">
        <v>13</v>
      </c>
      <c r="C81" s="220"/>
      <c r="D81" s="220"/>
      <c r="E81" s="220"/>
      <c r="F81" s="220"/>
      <c r="G81" s="220"/>
      <c r="H81" s="220"/>
      <c r="I81" s="220"/>
      <c r="J81" s="126">
        <f>SUM(J78:L80)</f>
        <v>1322.030487</v>
      </c>
      <c r="K81" s="126"/>
      <c r="L81" s="126"/>
    </row>
    <row r="82" spans="2:14" ht="27" customHeight="1">
      <c r="B82" s="24"/>
      <c r="C82" s="9"/>
      <c r="D82" s="9"/>
      <c r="E82" s="9"/>
      <c r="F82" s="9"/>
      <c r="G82" s="41"/>
      <c r="H82" s="42"/>
      <c r="I82" s="42"/>
      <c r="J82" s="6"/>
      <c r="K82" s="6"/>
      <c r="L82" s="6"/>
    </row>
    <row r="83" spans="2:14" ht="12" customHeight="1">
      <c r="B83" s="186" t="s">
        <v>79</v>
      </c>
      <c r="C83" s="186"/>
      <c r="D83" s="186"/>
      <c r="E83" s="186"/>
      <c r="F83" s="186"/>
      <c r="G83" s="186"/>
      <c r="H83" s="186"/>
      <c r="I83" s="186"/>
      <c r="J83" s="186"/>
      <c r="K83" s="186"/>
      <c r="L83" s="186"/>
    </row>
    <row r="84" spans="2:14" ht="2.25" customHeight="1">
      <c r="B84" s="24"/>
      <c r="C84" s="9"/>
      <c r="D84" s="9"/>
      <c r="E84" s="9"/>
      <c r="F84" s="9"/>
      <c r="G84" s="41"/>
      <c r="H84" s="42"/>
      <c r="I84" s="42"/>
      <c r="J84" s="6"/>
      <c r="K84" s="6"/>
      <c r="L84" s="6"/>
    </row>
    <row r="85" spans="2:14" ht="25.5">
      <c r="B85" s="77">
        <v>3</v>
      </c>
      <c r="C85" s="182" t="s">
        <v>14</v>
      </c>
      <c r="D85" s="182"/>
      <c r="E85" s="182"/>
      <c r="F85" s="182"/>
      <c r="G85" s="182"/>
      <c r="H85" s="182"/>
      <c r="I85" s="182"/>
      <c r="J85" s="75" t="s">
        <v>125</v>
      </c>
      <c r="K85" s="182" t="s">
        <v>3</v>
      </c>
      <c r="L85" s="182"/>
    </row>
    <row r="86" spans="2:14">
      <c r="B86" s="77" t="s">
        <v>48</v>
      </c>
      <c r="C86" s="127" t="s">
        <v>15</v>
      </c>
      <c r="D86" s="127"/>
      <c r="E86" s="127"/>
      <c r="F86" s="127"/>
      <c r="G86" s="127"/>
      <c r="H86" s="127"/>
      <c r="I86" s="127"/>
      <c r="J86" s="63">
        <v>4.5999999999999999E-3</v>
      </c>
      <c r="K86" s="183">
        <f t="shared" ref="K86:K91" si="1">($J$42)*J86</f>
        <v>5.8893339999999998</v>
      </c>
      <c r="L86" s="183"/>
      <c r="N86" s="49"/>
    </row>
    <row r="87" spans="2:14">
      <c r="B87" s="77" t="s">
        <v>49</v>
      </c>
      <c r="C87" s="127" t="s">
        <v>25</v>
      </c>
      <c r="D87" s="127"/>
      <c r="E87" s="127"/>
      <c r="F87" s="127"/>
      <c r="G87" s="127"/>
      <c r="H87" s="127"/>
      <c r="I87" s="127"/>
      <c r="J87" s="63">
        <v>2.9999999999999997E-4</v>
      </c>
      <c r="K87" s="183">
        <f t="shared" si="1"/>
        <v>0.38408699999999996</v>
      </c>
      <c r="L87" s="183"/>
      <c r="N87" s="50"/>
    </row>
    <row r="88" spans="2:14" ht="27.75" customHeight="1">
      <c r="B88" s="77" t="s">
        <v>50</v>
      </c>
      <c r="C88" s="127" t="s">
        <v>136</v>
      </c>
      <c r="D88" s="127"/>
      <c r="E88" s="127"/>
      <c r="F88" s="127"/>
      <c r="G88" s="127"/>
      <c r="H88" s="127"/>
      <c r="I88" s="127"/>
      <c r="J88" s="63">
        <v>3.5000000000000003E-2</v>
      </c>
      <c r="K88" s="183">
        <f t="shared" si="1"/>
        <v>44.81015</v>
      </c>
      <c r="L88" s="183"/>
      <c r="N88" s="50"/>
    </row>
    <row r="89" spans="2:14">
      <c r="B89" s="77" t="s">
        <v>51</v>
      </c>
      <c r="C89" s="127" t="s">
        <v>16</v>
      </c>
      <c r="D89" s="127"/>
      <c r="E89" s="127"/>
      <c r="F89" s="127"/>
      <c r="G89" s="127"/>
      <c r="H89" s="127"/>
      <c r="I89" s="127"/>
      <c r="J89" s="63">
        <v>1.9400000000000001E-2</v>
      </c>
      <c r="K89" s="183">
        <f t="shared" si="1"/>
        <v>24.837626</v>
      </c>
      <c r="L89" s="183"/>
      <c r="N89" s="49"/>
    </row>
    <row r="90" spans="2:14" ht="25.5" customHeight="1">
      <c r="B90" s="77" t="s">
        <v>52</v>
      </c>
      <c r="C90" s="127" t="s">
        <v>148</v>
      </c>
      <c r="D90" s="127"/>
      <c r="E90" s="127"/>
      <c r="F90" s="127"/>
      <c r="G90" s="127"/>
      <c r="H90" s="127"/>
      <c r="I90" s="127"/>
      <c r="J90" s="63">
        <v>7.1000000000000004E-3</v>
      </c>
      <c r="K90" s="183">
        <f t="shared" si="1"/>
        <v>9.0900590000000001</v>
      </c>
      <c r="L90" s="183"/>
    </row>
    <row r="91" spans="2:14" ht="29.25" customHeight="1">
      <c r="B91" s="77" t="s">
        <v>53</v>
      </c>
      <c r="C91" s="127" t="s">
        <v>142</v>
      </c>
      <c r="D91" s="127"/>
      <c r="E91" s="127"/>
      <c r="F91" s="127"/>
      <c r="G91" s="127"/>
      <c r="H91" s="127"/>
      <c r="I91" s="127"/>
      <c r="J91" s="63">
        <v>2.4000000000000001E-4</v>
      </c>
      <c r="K91" s="183">
        <f t="shared" si="1"/>
        <v>0.30726959999999998</v>
      </c>
      <c r="L91" s="183"/>
    </row>
    <row r="92" spans="2:14">
      <c r="B92" s="128" t="s">
        <v>13</v>
      </c>
      <c r="C92" s="128"/>
      <c r="D92" s="128"/>
      <c r="E92" s="128"/>
      <c r="F92" s="128"/>
      <c r="G92" s="128"/>
      <c r="H92" s="128"/>
      <c r="I92" s="128"/>
      <c r="J92" s="76">
        <f>SUM(J86:J91)</f>
        <v>6.6640000000000005E-2</v>
      </c>
      <c r="K92" s="171">
        <f>SUM(K86:L91)</f>
        <v>85.318525600000001</v>
      </c>
      <c r="L92" s="171"/>
    </row>
    <row r="93" spans="2:14" ht="22.5" customHeight="1">
      <c r="B93" s="24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186" t="s">
        <v>80</v>
      </c>
      <c r="C94" s="186"/>
      <c r="D94" s="186"/>
      <c r="E94" s="186"/>
      <c r="F94" s="186"/>
      <c r="G94" s="186"/>
      <c r="H94" s="186"/>
      <c r="I94" s="186"/>
      <c r="J94" s="186"/>
      <c r="K94" s="186"/>
      <c r="L94" s="186"/>
    </row>
    <row r="95" spans="2:14" ht="3" customHeight="1">
      <c r="B95" s="24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187" t="s">
        <v>81</v>
      </c>
      <c r="C96" s="187"/>
      <c r="D96" s="187"/>
      <c r="E96" s="187"/>
      <c r="F96" s="187"/>
      <c r="G96" s="187"/>
      <c r="H96" s="187"/>
      <c r="I96" s="187"/>
      <c r="J96" s="187"/>
      <c r="K96" s="187"/>
      <c r="L96" s="187"/>
    </row>
    <row r="97" spans="2:12" ht="12.75" customHeight="1">
      <c r="B97" s="80" t="s">
        <v>82</v>
      </c>
      <c r="C97" s="181" t="s">
        <v>149</v>
      </c>
      <c r="D97" s="181"/>
      <c r="E97" s="181"/>
      <c r="F97" s="181"/>
      <c r="G97" s="181"/>
      <c r="H97" s="181"/>
      <c r="I97" s="181"/>
      <c r="J97" s="75" t="s">
        <v>125</v>
      </c>
      <c r="K97" s="184" t="s">
        <v>56</v>
      </c>
      <c r="L97" s="185"/>
    </row>
    <row r="98" spans="2:12">
      <c r="B98" s="82" t="s">
        <v>48</v>
      </c>
      <c r="C98" s="124" t="s">
        <v>150</v>
      </c>
      <c r="D98" s="124"/>
      <c r="E98" s="124"/>
      <c r="F98" s="124"/>
      <c r="G98" s="124"/>
      <c r="H98" s="124"/>
      <c r="I98" s="124"/>
      <c r="J98" s="63">
        <v>1.7000000000000001E-2</v>
      </c>
      <c r="K98" s="137">
        <f>($J$42)*J98</f>
        <v>21.76493</v>
      </c>
      <c r="L98" s="138"/>
    </row>
    <row r="99" spans="2:12" ht="12.75" customHeight="1">
      <c r="B99" s="80" t="s">
        <v>49</v>
      </c>
      <c r="C99" s="124" t="s">
        <v>151</v>
      </c>
      <c r="D99" s="124"/>
      <c r="E99" s="124"/>
      <c r="F99" s="124"/>
      <c r="G99" s="124"/>
      <c r="H99" s="124"/>
      <c r="I99" s="124"/>
      <c r="J99" s="63">
        <v>1.6299999999999999E-2</v>
      </c>
      <c r="K99" s="137">
        <f t="shared" ref="K99:K104" si="2">($J$42)*J99</f>
        <v>20.868726999999996</v>
      </c>
      <c r="L99" s="138"/>
    </row>
    <row r="100" spans="2:12" ht="12.75" customHeight="1">
      <c r="B100" s="80" t="s">
        <v>50</v>
      </c>
      <c r="C100" s="124" t="s">
        <v>152</v>
      </c>
      <c r="D100" s="124"/>
      <c r="E100" s="124"/>
      <c r="F100" s="124"/>
      <c r="G100" s="124"/>
      <c r="H100" s="124"/>
      <c r="I100" s="124"/>
      <c r="J100" s="63">
        <v>2.0000000000000001E-4</v>
      </c>
      <c r="K100" s="137">
        <f t="shared" si="2"/>
        <v>0.25605800000000001</v>
      </c>
      <c r="L100" s="138"/>
    </row>
    <row r="101" spans="2:12" ht="24.75" customHeight="1">
      <c r="B101" s="80" t="s">
        <v>51</v>
      </c>
      <c r="C101" s="124" t="s">
        <v>153</v>
      </c>
      <c r="D101" s="124"/>
      <c r="E101" s="124"/>
      <c r="F101" s="124"/>
      <c r="G101" s="124"/>
      <c r="H101" s="124"/>
      <c r="I101" s="124"/>
      <c r="J101" s="63">
        <v>3.3E-3</v>
      </c>
      <c r="K101" s="137">
        <f t="shared" si="2"/>
        <v>4.2249569999999999</v>
      </c>
      <c r="L101" s="138"/>
    </row>
    <row r="102" spans="2:12" ht="12.75" customHeight="1">
      <c r="B102" s="80" t="s">
        <v>52</v>
      </c>
      <c r="C102" s="124" t="s">
        <v>154</v>
      </c>
      <c r="D102" s="124"/>
      <c r="E102" s="124"/>
      <c r="F102" s="124"/>
      <c r="G102" s="124"/>
      <c r="H102" s="124"/>
      <c r="I102" s="124"/>
      <c r="J102" s="64">
        <v>5.5000000000000003E-4</v>
      </c>
      <c r="K102" s="137">
        <f t="shared" si="2"/>
        <v>0.70415950000000005</v>
      </c>
      <c r="L102" s="138"/>
    </row>
    <row r="103" spans="2:12" ht="12.75" customHeight="1">
      <c r="B103" s="80" t="s">
        <v>53</v>
      </c>
      <c r="C103" s="124" t="s">
        <v>143</v>
      </c>
      <c r="D103" s="124"/>
      <c r="E103" s="124"/>
      <c r="F103" s="124"/>
      <c r="G103" s="124"/>
      <c r="H103" s="124"/>
      <c r="I103" s="124"/>
      <c r="J103" s="63">
        <v>1.3899999999999999E-2</v>
      </c>
      <c r="K103" s="137">
        <f t="shared" si="2"/>
        <v>17.796030999999999</v>
      </c>
      <c r="L103" s="138"/>
    </row>
    <row r="104" spans="2:12" ht="27" customHeight="1">
      <c r="B104" s="80" t="s">
        <v>54</v>
      </c>
      <c r="C104" s="124" t="s">
        <v>155</v>
      </c>
      <c r="D104" s="124"/>
      <c r="E104" s="124"/>
      <c r="F104" s="124"/>
      <c r="G104" s="124"/>
      <c r="H104" s="124"/>
      <c r="I104" s="124"/>
      <c r="J104" s="63">
        <v>0</v>
      </c>
      <c r="K104" s="137">
        <f t="shared" si="2"/>
        <v>0</v>
      </c>
      <c r="L104" s="138"/>
    </row>
    <row r="105" spans="2:12">
      <c r="B105" s="80"/>
      <c r="C105" s="224" t="s">
        <v>13</v>
      </c>
      <c r="D105" s="225"/>
      <c r="E105" s="225"/>
      <c r="F105" s="225"/>
      <c r="G105" s="225"/>
      <c r="H105" s="225"/>
      <c r="I105" s="226"/>
      <c r="J105" s="65">
        <f>SUM(J98:J104)</f>
        <v>5.124999999999999E-2</v>
      </c>
      <c r="K105" s="222">
        <f>SUM(K98:L104)</f>
        <v>65.614862500000001</v>
      </c>
      <c r="L105" s="223"/>
    </row>
    <row r="106" spans="2:12" ht="25.5" customHeight="1">
      <c r="B106" s="80" t="s">
        <v>70</v>
      </c>
      <c r="C106" s="134" t="s">
        <v>144</v>
      </c>
      <c r="D106" s="135"/>
      <c r="E106" s="135"/>
      <c r="F106" s="135"/>
      <c r="G106" s="135"/>
      <c r="H106" s="135"/>
      <c r="I106" s="136"/>
      <c r="J106" s="63">
        <f>$J$105*$J$63</f>
        <v>1.8859999999999998E-2</v>
      </c>
      <c r="K106" s="137">
        <f>($J$42)*J106</f>
        <v>24.146269399999998</v>
      </c>
      <c r="L106" s="138"/>
    </row>
    <row r="107" spans="2:12">
      <c r="B107" s="128" t="s">
        <v>13</v>
      </c>
      <c r="C107" s="128"/>
      <c r="D107" s="128"/>
      <c r="E107" s="128"/>
      <c r="F107" s="128"/>
      <c r="G107" s="128"/>
      <c r="H107" s="128"/>
      <c r="I107" s="128"/>
      <c r="J107" s="81">
        <f>SUM(J105:J106)</f>
        <v>7.0109999999999992E-2</v>
      </c>
      <c r="K107" s="206">
        <f>SUM(K105:L106)</f>
        <v>89.761131899999995</v>
      </c>
      <c r="L107" s="207"/>
    </row>
    <row r="108" spans="2:12" ht="9" customHeight="1">
      <c r="B108" s="83"/>
      <c r="C108" s="83"/>
      <c r="D108" s="83"/>
      <c r="E108" s="83"/>
      <c r="F108" s="83"/>
      <c r="G108" s="83"/>
      <c r="H108" s="83"/>
      <c r="I108" s="83"/>
      <c r="J108" s="84"/>
      <c r="K108" s="85"/>
      <c r="L108" s="85"/>
    </row>
    <row r="109" spans="2:12" ht="9" customHeight="1">
      <c r="B109" s="83"/>
      <c r="C109" s="83"/>
      <c r="D109" s="83"/>
      <c r="E109" s="83"/>
      <c r="F109" s="83"/>
      <c r="G109" s="83"/>
      <c r="H109" s="83"/>
      <c r="I109" s="83"/>
      <c r="J109" s="84"/>
      <c r="K109" s="85"/>
      <c r="L109" s="85"/>
    </row>
    <row r="110" spans="2:12" ht="9" customHeight="1">
      <c r="B110" s="83"/>
      <c r="C110" s="83"/>
      <c r="D110" s="83"/>
      <c r="E110" s="83"/>
      <c r="F110" s="83"/>
      <c r="G110" s="83"/>
      <c r="H110" s="83"/>
      <c r="I110" s="83"/>
      <c r="J110" s="84"/>
      <c r="K110" s="85"/>
      <c r="L110" s="85"/>
    </row>
    <row r="111" spans="2:12">
      <c r="B111" s="173" t="s">
        <v>83</v>
      </c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</row>
    <row r="112" spans="2:12">
      <c r="B112" s="77" t="s">
        <v>84</v>
      </c>
      <c r="C112" s="182" t="s">
        <v>156</v>
      </c>
      <c r="D112" s="182"/>
      <c r="E112" s="182"/>
      <c r="F112" s="182"/>
      <c r="G112" s="182"/>
      <c r="H112" s="182"/>
      <c r="I112" s="182"/>
      <c r="J112" s="128" t="s">
        <v>56</v>
      </c>
      <c r="K112" s="128"/>
      <c r="L112" s="128"/>
    </row>
    <row r="113" spans="2:12" ht="25.5" customHeight="1">
      <c r="B113" s="86" t="s">
        <v>48</v>
      </c>
      <c r="C113" s="215" t="s">
        <v>157</v>
      </c>
      <c r="D113" s="215"/>
      <c r="E113" s="215"/>
      <c r="F113" s="215"/>
      <c r="G113" s="215"/>
      <c r="H113" s="215"/>
      <c r="I113" s="215"/>
      <c r="J113" s="157">
        <v>0</v>
      </c>
      <c r="K113" s="157"/>
      <c r="L113" s="157"/>
    </row>
    <row r="114" spans="2:12">
      <c r="B114" s="128" t="s">
        <v>13</v>
      </c>
      <c r="C114" s="128"/>
      <c r="D114" s="128"/>
      <c r="E114" s="128"/>
      <c r="F114" s="128"/>
      <c r="G114" s="128"/>
      <c r="H114" s="128"/>
      <c r="I114" s="128"/>
      <c r="J114" s="171">
        <f>J113</f>
        <v>0</v>
      </c>
      <c r="K114" s="171"/>
      <c r="L114" s="171"/>
    </row>
    <row r="115" spans="2:12" ht="21" customHeight="1">
      <c r="B115" s="25"/>
      <c r="C115" s="26"/>
      <c r="D115" s="25"/>
      <c r="E115" s="25"/>
      <c r="F115" s="25"/>
      <c r="G115" s="10"/>
      <c r="H115" s="10"/>
      <c r="I115" s="10"/>
      <c r="J115" s="10"/>
      <c r="K115" s="10"/>
      <c r="L115" s="10"/>
    </row>
    <row r="116" spans="2:12">
      <c r="B116" s="173" t="s">
        <v>85</v>
      </c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</row>
    <row r="117" spans="2:12" ht="25.5" customHeight="1">
      <c r="B117" s="77">
        <v>4</v>
      </c>
      <c r="C117" s="182" t="s">
        <v>158</v>
      </c>
      <c r="D117" s="182"/>
      <c r="E117" s="182"/>
      <c r="F117" s="182"/>
      <c r="G117" s="182"/>
      <c r="H117" s="182"/>
      <c r="I117" s="182"/>
      <c r="J117" s="162" t="s">
        <v>56</v>
      </c>
      <c r="K117" s="162"/>
      <c r="L117" s="162"/>
    </row>
    <row r="118" spans="2:12">
      <c r="B118" s="77" t="s">
        <v>82</v>
      </c>
      <c r="C118" s="124" t="s">
        <v>149</v>
      </c>
      <c r="D118" s="124"/>
      <c r="E118" s="124"/>
      <c r="F118" s="124"/>
      <c r="G118" s="124"/>
      <c r="H118" s="124"/>
      <c r="I118" s="124"/>
      <c r="J118" s="183">
        <f>K107</f>
        <v>89.761131899999995</v>
      </c>
      <c r="K118" s="183"/>
      <c r="L118" s="183"/>
    </row>
    <row r="119" spans="2:12">
      <c r="B119" s="77" t="s">
        <v>84</v>
      </c>
      <c r="C119" s="124" t="s">
        <v>156</v>
      </c>
      <c r="D119" s="124"/>
      <c r="E119" s="124"/>
      <c r="F119" s="124"/>
      <c r="G119" s="124"/>
      <c r="H119" s="124"/>
      <c r="I119" s="124"/>
      <c r="J119" s="157">
        <f>J114</f>
        <v>0</v>
      </c>
      <c r="K119" s="157"/>
      <c r="L119" s="157"/>
    </row>
    <row r="120" spans="2:12" ht="12.75" customHeight="1">
      <c r="B120" s="214" t="s">
        <v>13</v>
      </c>
      <c r="C120" s="214"/>
      <c r="D120" s="214"/>
      <c r="E120" s="214"/>
      <c r="F120" s="214"/>
      <c r="G120" s="214"/>
      <c r="H120" s="214"/>
      <c r="I120" s="214"/>
      <c r="J120" s="171">
        <f>J118+J119</f>
        <v>89.761131899999995</v>
      </c>
      <c r="K120" s="171"/>
      <c r="L120" s="171"/>
    </row>
    <row r="121" spans="2:12">
      <c r="B121" s="52"/>
      <c r="C121" s="196"/>
      <c r="D121" s="196"/>
      <c r="E121" s="196"/>
      <c r="F121" s="196"/>
      <c r="G121" s="196"/>
      <c r="H121" s="196"/>
      <c r="I121" s="196"/>
      <c r="J121" s="197"/>
      <c r="K121" s="198"/>
      <c r="L121" s="198"/>
    </row>
    <row r="122" spans="2:12">
      <c r="B122" s="189" t="s">
        <v>86</v>
      </c>
      <c r="C122" s="189"/>
      <c r="D122" s="189"/>
      <c r="E122" s="189"/>
      <c r="F122" s="189"/>
      <c r="G122" s="189"/>
      <c r="H122" s="189"/>
      <c r="I122" s="189"/>
      <c r="J122" s="189"/>
      <c r="K122" s="189"/>
      <c r="L122" s="189"/>
    </row>
    <row r="123" spans="2:12">
      <c r="B123" s="77">
        <v>5</v>
      </c>
      <c r="C123" s="162" t="s">
        <v>6</v>
      </c>
      <c r="D123" s="162"/>
      <c r="E123" s="162"/>
      <c r="F123" s="162"/>
      <c r="G123" s="162"/>
      <c r="H123" s="162"/>
      <c r="I123" s="162"/>
      <c r="J123" s="164" t="s">
        <v>56</v>
      </c>
      <c r="K123" s="162"/>
      <c r="L123" s="162"/>
    </row>
    <row r="124" spans="2:12">
      <c r="B124" s="86" t="s">
        <v>48</v>
      </c>
      <c r="C124" s="124" t="s">
        <v>7</v>
      </c>
      <c r="D124" s="124"/>
      <c r="E124" s="124"/>
      <c r="F124" s="124"/>
      <c r="G124" s="124"/>
      <c r="H124" s="124"/>
      <c r="I124" s="124"/>
      <c r="J124" s="188">
        <f>(J42+J81+K92+J120)*1.45%</f>
        <v>40.272302095249998</v>
      </c>
      <c r="K124" s="157"/>
      <c r="L124" s="157"/>
    </row>
    <row r="125" spans="2:12">
      <c r="B125" s="86" t="s">
        <v>49</v>
      </c>
      <c r="C125" s="124" t="s">
        <v>8</v>
      </c>
      <c r="D125" s="124"/>
      <c r="E125" s="124"/>
      <c r="F125" s="124"/>
      <c r="G125" s="124"/>
      <c r="H125" s="124"/>
      <c r="I125" s="124"/>
      <c r="J125" s="190">
        <f>(($J$42+$J$81+$K$92+$J$120+$J$124)*12%)-(($J$42+$J$81+$K$92+$J$120+$J$124)*12%)*J135</f>
        <v>306.84452943422269</v>
      </c>
      <c r="K125" s="190"/>
      <c r="L125" s="191"/>
    </row>
    <row r="126" spans="2:12">
      <c r="B126" s="86" t="s">
        <v>51</v>
      </c>
      <c r="C126" s="124" t="s">
        <v>9</v>
      </c>
      <c r="D126" s="124"/>
      <c r="E126" s="124"/>
      <c r="F126" s="124"/>
      <c r="G126" s="124"/>
      <c r="H126" s="124"/>
      <c r="I126" s="124"/>
      <c r="J126" s="192">
        <f>Equipamento!H13</f>
        <v>17.31689166666667</v>
      </c>
      <c r="K126" s="193"/>
      <c r="L126" s="193"/>
    </row>
    <row r="127" spans="2:12">
      <c r="B127" s="86" t="s">
        <v>52</v>
      </c>
      <c r="C127" s="124" t="s">
        <v>74</v>
      </c>
      <c r="D127" s="124"/>
      <c r="E127" s="124"/>
      <c r="F127" s="124"/>
      <c r="G127" s="124"/>
      <c r="H127" s="124"/>
      <c r="I127" s="124"/>
      <c r="J127" s="194"/>
      <c r="K127" s="194"/>
      <c r="L127" s="195"/>
    </row>
    <row r="128" spans="2:12">
      <c r="B128" s="162" t="s">
        <v>62</v>
      </c>
      <c r="C128" s="162"/>
      <c r="D128" s="162"/>
      <c r="E128" s="162"/>
      <c r="F128" s="162"/>
      <c r="G128" s="162"/>
      <c r="H128" s="162"/>
      <c r="I128" s="162"/>
      <c r="J128" s="199">
        <f>SUM(J124:L127)</f>
        <v>364.43372319613934</v>
      </c>
      <c r="K128" s="200"/>
      <c r="L128" s="200"/>
    </row>
    <row r="129" spans="2:12">
      <c r="B129" s="25"/>
      <c r="C129" s="26"/>
      <c r="D129" s="25"/>
      <c r="E129" s="25"/>
      <c r="F129" s="25"/>
      <c r="G129" s="10"/>
      <c r="H129" s="10"/>
      <c r="I129" s="10"/>
      <c r="J129" s="10"/>
      <c r="K129" s="10"/>
      <c r="L129" s="10"/>
    </row>
    <row r="130" spans="2:12">
      <c r="B130" s="189" t="s">
        <v>87</v>
      </c>
      <c r="C130" s="189"/>
      <c r="D130" s="189"/>
      <c r="E130" s="189"/>
      <c r="F130" s="189"/>
      <c r="G130" s="189"/>
      <c r="H130" s="189"/>
      <c r="I130" s="189"/>
      <c r="J130" s="189"/>
      <c r="K130" s="189"/>
      <c r="L130" s="189"/>
    </row>
    <row r="131" spans="2:12" ht="25.5" customHeight="1">
      <c r="B131" s="77">
        <v>6</v>
      </c>
      <c r="C131" s="201" t="s">
        <v>17</v>
      </c>
      <c r="D131" s="201"/>
      <c r="E131" s="201"/>
      <c r="F131" s="201"/>
      <c r="G131" s="201"/>
      <c r="H131" s="201"/>
      <c r="I131" s="201"/>
      <c r="J131" s="87" t="s">
        <v>122</v>
      </c>
      <c r="K131" s="202" t="s">
        <v>3</v>
      </c>
      <c r="L131" s="203"/>
    </row>
    <row r="132" spans="2:12" ht="12.75" customHeight="1">
      <c r="B132" s="86" t="s">
        <v>48</v>
      </c>
      <c r="C132" s="124" t="s">
        <v>88</v>
      </c>
      <c r="D132" s="124"/>
      <c r="E132" s="124"/>
      <c r="F132" s="124"/>
      <c r="G132" s="124"/>
      <c r="H132" s="124"/>
      <c r="I132" s="124"/>
      <c r="J132" s="58">
        <v>0.05</v>
      </c>
      <c r="K132" s="132">
        <f>$J$147*J132</f>
        <v>157.09169338480697</v>
      </c>
      <c r="L132" s="133"/>
    </row>
    <row r="133" spans="2:12">
      <c r="B133" s="86" t="s">
        <v>49</v>
      </c>
      <c r="C133" s="204" t="s">
        <v>89</v>
      </c>
      <c r="D133" s="204"/>
      <c r="E133" s="204"/>
      <c r="F133" s="204"/>
      <c r="G133" s="204"/>
      <c r="H133" s="204"/>
      <c r="I133" s="204"/>
      <c r="J133" s="59">
        <v>6.7900000000000002E-2</v>
      </c>
      <c r="K133" s="132">
        <f>($J$147+$K$132)*J133</f>
        <v>223.99704559739627</v>
      </c>
      <c r="L133" s="133"/>
    </row>
    <row r="134" spans="2:12">
      <c r="B134" s="86" t="s">
        <v>50</v>
      </c>
      <c r="C134" s="121" t="s">
        <v>90</v>
      </c>
      <c r="D134" s="122"/>
      <c r="E134" s="122"/>
      <c r="F134" s="122"/>
      <c r="G134" s="122"/>
      <c r="H134" s="122"/>
      <c r="I134" s="123"/>
      <c r="J134" s="60"/>
      <c r="K134" s="132"/>
      <c r="L134" s="133"/>
    </row>
    <row r="135" spans="2:12" ht="27.75" customHeight="1">
      <c r="B135" s="86"/>
      <c r="C135" s="124" t="s">
        <v>160</v>
      </c>
      <c r="D135" s="124"/>
      <c r="E135" s="124"/>
      <c r="F135" s="124"/>
      <c r="G135" s="124"/>
      <c r="H135" s="124"/>
      <c r="I135" s="124"/>
      <c r="J135" s="61">
        <v>9.2499999999999999E-2</v>
      </c>
      <c r="K135" s="205">
        <f>(($J$147+$K$132+$K$133)/(1-($J$135+$J$136+$J$137))*J135)</f>
        <v>380.02372142011279</v>
      </c>
      <c r="L135" s="133"/>
    </row>
    <row r="136" spans="2:12" ht="12.75" customHeight="1">
      <c r="B136" s="86"/>
      <c r="C136" s="124" t="s">
        <v>91</v>
      </c>
      <c r="D136" s="124"/>
      <c r="E136" s="124"/>
      <c r="F136" s="124"/>
      <c r="G136" s="124"/>
      <c r="H136" s="124"/>
      <c r="I136" s="124"/>
      <c r="J136" s="59">
        <v>0</v>
      </c>
      <c r="K136" s="205">
        <f>(($J$147+$K$132+$K$133)/(1-($J$135+$J$136+$J$137))*J136)</f>
        <v>0</v>
      </c>
      <c r="L136" s="133"/>
    </row>
    <row r="137" spans="2:12" ht="12.75" customHeight="1">
      <c r="B137" s="86"/>
      <c r="C137" s="124" t="s">
        <v>145</v>
      </c>
      <c r="D137" s="124"/>
      <c r="E137" s="124"/>
      <c r="F137" s="124"/>
      <c r="G137" s="124"/>
      <c r="H137" s="124"/>
      <c r="I137" s="124"/>
      <c r="J137" s="48">
        <v>0.05</v>
      </c>
      <c r="K137" s="205">
        <f>(($J$147+$K$132+$K$133)/(1-($J$135+$J$136+$J$137))*J137)</f>
        <v>205.41822779465556</v>
      </c>
      <c r="L137" s="133"/>
    </row>
    <row r="138" spans="2:12">
      <c r="B138" s="125" t="s">
        <v>13</v>
      </c>
      <c r="C138" s="125"/>
      <c r="D138" s="125"/>
      <c r="E138" s="125"/>
      <c r="F138" s="125"/>
      <c r="G138" s="125"/>
      <c r="H138" s="125"/>
      <c r="I138" s="125"/>
      <c r="J138" s="78">
        <f>SUM(J132:J137)</f>
        <v>0.26040000000000002</v>
      </c>
      <c r="K138" s="206">
        <f>SUM(K132:K137)</f>
        <v>966.5306881969716</v>
      </c>
      <c r="L138" s="207"/>
    </row>
    <row r="139" spans="2:12">
      <c r="B139" s="25"/>
      <c r="C139" s="26"/>
      <c r="D139" s="25"/>
      <c r="E139" s="25"/>
      <c r="F139" s="25"/>
      <c r="G139" s="10"/>
      <c r="H139" s="10"/>
      <c r="I139" s="10"/>
      <c r="J139" s="10"/>
      <c r="K139" s="10"/>
      <c r="L139" s="10"/>
    </row>
    <row r="140" spans="2:12">
      <c r="B140" s="209" t="s">
        <v>170</v>
      </c>
      <c r="C140" s="209"/>
      <c r="D140" s="209"/>
      <c r="E140" s="209"/>
      <c r="F140" s="209"/>
      <c r="G140" s="209"/>
      <c r="H140" s="209"/>
      <c r="I140" s="209"/>
      <c r="J140" s="209"/>
      <c r="K140" s="209"/>
      <c r="L140" s="209"/>
    </row>
    <row r="141" spans="2:12" ht="25.5" customHeight="1">
      <c r="B141" s="88"/>
      <c r="C141" s="208" t="s">
        <v>18</v>
      </c>
      <c r="D141" s="208"/>
      <c r="E141" s="208"/>
      <c r="F141" s="208"/>
      <c r="G141" s="208"/>
      <c r="H141" s="208"/>
      <c r="I141" s="208"/>
      <c r="J141" s="125" t="s">
        <v>56</v>
      </c>
      <c r="K141" s="125"/>
      <c r="L141" s="125"/>
    </row>
    <row r="142" spans="2:12">
      <c r="B142" s="86" t="s">
        <v>48</v>
      </c>
      <c r="C142" s="124" t="s">
        <v>55</v>
      </c>
      <c r="D142" s="124"/>
      <c r="E142" s="124"/>
      <c r="F142" s="124"/>
      <c r="G142" s="124"/>
      <c r="H142" s="124"/>
      <c r="I142" s="124"/>
      <c r="J142" s="168">
        <f>$J$42</f>
        <v>1280.29</v>
      </c>
      <c r="K142" s="168"/>
      <c r="L142" s="168"/>
    </row>
    <row r="143" spans="2:12" ht="30" customHeight="1">
      <c r="B143" s="86" t="s">
        <v>49</v>
      </c>
      <c r="C143" s="124" t="s">
        <v>63</v>
      </c>
      <c r="D143" s="124"/>
      <c r="E143" s="124"/>
      <c r="F143" s="124"/>
      <c r="G143" s="124"/>
      <c r="H143" s="124"/>
      <c r="I143" s="124"/>
      <c r="J143" s="205">
        <f>$J$81</f>
        <v>1322.030487</v>
      </c>
      <c r="K143" s="210"/>
      <c r="L143" s="133"/>
    </row>
    <row r="144" spans="2:12">
      <c r="B144" s="86" t="s">
        <v>50</v>
      </c>
      <c r="C144" s="124" t="s">
        <v>79</v>
      </c>
      <c r="D144" s="124"/>
      <c r="E144" s="124"/>
      <c r="F144" s="124"/>
      <c r="G144" s="124"/>
      <c r="H144" s="124"/>
      <c r="I144" s="124"/>
      <c r="J144" s="205">
        <f>$K$92</f>
        <v>85.318525600000001</v>
      </c>
      <c r="K144" s="210"/>
      <c r="L144" s="133"/>
    </row>
    <row r="145" spans="2:12" ht="28.5" customHeight="1">
      <c r="B145" s="86" t="s">
        <v>51</v>
      </c>
      <c r="C145" s="124" t="s">
        <v>80</v>
      </c>
      <c r="D145" s="124"/>
      <c r="E145" s="124"/>
      <c r="F145" s="124"/>
      <c r="G145" s="124"/>
      <c r="H145" s="124"/>
      <c r="I145" s="124"/>
      <c r="J145" s="205">
        <f>$J$120</f>
        <v>89.761131899999995</v>
      </c>
      <c r="K145" s="210"/>
      <c r="L145" s="133"/>
    </row>
    <row r="146" spans="2:12">
      <c r="B146" s="86" t="s">
        <v>52</v>
      </c>
      <c r="C146" s="124" t="s">
        <v>86</v>
      </c>
      <c r="D146" s="124"/>
      <c r="E146" s="124"/>
      <c r="F146" s="124"/>
      <c r="G146" s="124"/>
      <c r="H146" s="124"/>
      <c r="I146" s="124"/>
      <c r="J146" s="211">
        <f>$J$128</f>
        <v>364.43372319613934</v>
      </c>
      <c r="K146" s="212"/>
      <c r="L146" s="213"/>
    </row>
    <row r="147" spans="2:12">
      <c r="B147" s="125" t="s">
        <v>92</v>
      </c>
      <c r="C147" s="125"/>
      <c r="D147" s="125"/>
      <c r="E147" s="125"/>
      <c r="F147" s="125"/>
      <c r="G147" s="125"/>
      <c r="H147" s="125"/>
      <c r="I147" s="125"/>
      <c r="J147" s="171">
        <f>SUM(J142:J146)</f>
        <v>3141.8338676961394</v>
      </c>
      <c r="K147" s="171"/>
      <c r="L147" s="171"/>
    </row>
    <row r="148" spans="2:12">
      <c r="B148" s="86" t="s">
        <v>53</v>
      </c>
      <c r="C148" s="124" t="s">
        <v>87</v>
      </c>
      <c r="D148" s="124"/>
      <c r="E148" s="124"/>
      <c r="F148" s="124"/>
      <c r="G148" s="124"/>
      <c r="H148" s="124"/>
      <c r="I148" s="124"/>
      <c r="J148" s="232">
        <f>K138</f>
        <v>966.5306881969716</v>
      </c>
      <c r="K148" s="232"/>
      <c r="L148" s="232"/>
    </row>
    <row r="149" spans="2:12">
      <c r="B149" s="126" t="s">
        <v>93</v>
      </c>
      <c r="C149" s="126"/>
      <c r="D149" s="126"/>
      <c r="E149" s="126"/>
      <c r="F149" s="126"/>
      <c r="G149" s="126"/>
      <c r="H149" s="126"/>
      <c r="I149" s="126"/>
      <c r="J149" s="241">
        <f>J147+J148</f>
        <v>4108.3645558931112</v>
      </c>
      <c r="K149" s="242"/>
      <c r="L149" s="243"/>
    </row>
    <row r="150" spans="2:12" ht="7.5" customHeight="1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2:12">
      <c r="B151" s="189" t="s">
        <v>171</v>
      </c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</row>
    <row r="152" spans="2:12" ht="3" customHeight="1">
      <c r="B152" s="10"/>
      <c r="C152" s="27"/>
      <c r="D152" s="27"/>
      <c r="E152" s="27"/>
      <c r="F152" s="27"/>
      <c r="G152" s="10"/>
      <c r="H152" s="10"/>
      <c r="I152" s="10"/>
      <c r="J152" s="10"/>
      <c r="K152" s="10"/>
      <c r="L152" s="10"/>
    </row>
    <row r="153" spans="2:12">
      <c r="B153" s="126" t="s">
        <v>97</v>
      </c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</row>
    <row r="154" spans="2:12">
      <c r="B154" s="89"/>
      <c r="C154" s="126" t="s">
        <v>98</v>
      </c>
      <c r="D154" s="126"/>
      <c r="E154" s="126"/>
      <c r="F154" s="126"/>
      <c r="G154" s="126"/>
      <c r="H154" s="126"/>
      <c r="I154" s="126"/>
      <c r="J154" s="126" t="s">
        <v>102</v>
      </c>
      <c r="K154" s="126"/>
      <c r="L154" s="126"/>
    </row>
    <row r="155" spans="2:12">
      <c r="B155" s="108" t="s">
        <v>48</v>
      </c>
      <c r="C155" s="245" t="s">
        <v>99</v>
      </c>
      <c r="D155" s="246"/>
      <c r="E155" s="246"/>
      <c r="F155" s="246"/>
      <c r="G155" s="246"/>
      <c r="H155" s="246"/>
      <c r="I155" s="247"/>
      <c r="J155" s="244"/>
      <c r="K155" s="244"/>
      <c r="L155" s="244"/>
    </row>
    <row r="156" spans="2:12">
      <c r="B156" s="108"/>
      <c r="C156" s="129" t="s">
        <v>103</v>
      </c>
      <c r="D156" s="129"/>
      <c r="E156" s="129"/>
      <c r="F156" s="129"/>
      <c r="G156" s="129"/>
      <c r="H156" s="129"/>
      <c r="I156" s="129"/>
      <c r="J156" s="130">
        <f>K197</f>
        <v>4112</v>
      </c>
      <c r="K156" s="130"/>
      <c r="L156" s="131"/>
    </row>
    <row r="157" spans="2:12">
      <c r="B157" s="108"/>
      <c r="C157" s="129" t="s">
        <v>219</v>
      </c>
      <c r="D157" s="129"/>
      <c r="E157" s="129"/>
      <c r="F157" s="129"/>
      <c r="G157" s="129"/>
      <c r="H157" s="129"/>
      <c r="I157" s="129"/>
      <c r="J157" s="130">
        <f>K198</f>
        <v>8200</v>
      </c>
      <c r="K157" s="130"/>
      <c r="L157" s="131"/>
    </row>
    <row r="158" spans="2:12">
      <c r="B158" s="108"/>
      <c r="C158" s="129" t="s">
        <v>220</v>
      </c>
      <c r="D158" s="129"/>
      <c r="E158" s="129"/>
      <c r="F158" s="129"/>
      <c r="G158" s="129"/>
      <c r="H158" s="129"/>
      <c r="I158" s="129"/>
      <c r="J158" s="130">
        <f>K199</f>
        <v>0</v>
      </c>
      <c r="K158" s="130"/>
      <c r="L158" s="131"/>
    </row>
    <row r="159" spans="2:12">
      <c r="B159" s="108"/>
      <c r="C159" s="129" t="s">
        <v>221</v>
      </c>
      <c r="D159" s="129"/>
      <c r="E159" s="129"/>
      <c r="F159" s="129"/>
      <c r="G159" s="129"/>
      <c r="H159" s="129"/>
      <c r="I159" s="129"/>
      <c r="J159" s="130">
        <f>K200</f>
        <v>0</v>
      </c>
      <c r="K159" s="130"/>
      <c r="L159" s="131"/>
    </row>
    <row r="160" spans="2:12">
      <c r="B160" s="108" t="s">
        <v>49</v>
      </c>
      <c r="C160" s="287" t="s">
        <v>100</v>
      </c>
      <c r="D160" s="287"/>
      <c r="E160" s="287"/>
      <c r="F160" s="287"/>
      <c r="G160" s="287"/>
      <c r="H160" s="287"/>
      <c r="I160" s="287"/>
      <c r="J160" s="242">
        <f>SUM(J156:L159)</f>
        <v>12312</v>
      </c>
      <c r="K160" s="242"/>
      <c r="L160" s="243"/>
    </row>
    <row r="161" spans="2:12" ht="42" customHeight="1">
      <c r="B161" s="108" t="s">
        <v>50</v>
      </c>
      <c r="C161" s="288" t="s">
        <v>101</v>
      </c>
      <c r="D161" s="288"/>
      <c r="E161" s="288"/>
      <c r="F161" s="288"/>
      <c r="G161" s="288"/>
      <c r="H161" s="288"/>
      <c r="I161" s="288"/>
      <c r="J161" s="242">
        <f>J160*12</f>
        <v>147744</v>
      </c>
      <c r="K161" s="242"/>
      <c r="L161" s="243"/>
    </row>
    <row r="162" spans="2:12" ht="42" customHeight="1">
      <c r="B162" s="189" t="s">
        <v>172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</row>
    <row r="163" spans="2:12" ht="3" customHeight="1">
      <c r="B163" s="25"/>
      <c r="C163" s="28"/>
      <c r="D163" s="227"/>
      <c r="E163" s="227"/>
      <c r="F163" s="227"/>
      <c r="G163" s="10"/>
      <c r="H163" s="10"/>
      <c r="I163" s="10"/>
      <c r="J163" s="10"/>
      <c r="K163" s="10"/>
      <c r="L163" s="10"/>
    </row>
    <row r="164" spans="2:12">
      <c r="B164" s="189" t="s">
        <v>104</v>
      </c>
      <c r="C164" s="189"/>
      <c r="D164" s="189"/>
      <c r="E164" s="189"/>
      <c r="F164" s="189"/>
      <c r="G164" s="189"/>
      <c r="H164" s="189"/>
      <c r="I164" s="189"/>
      <c r="J164" s="189"/>
      <c r="K164" s="189"/>
      <c r="L164" s="189"/>
    </row>
    <row r="165" spans="2:12" ht="2.25" customHeight="1">
      <c r="B165" s="25"/>
      <c r="C165" s="28"/>
      <c r="D165" s="227"/>
      <c r="E165" s="227"/>
      <c r="F165" s="227"/>
      <c r="G165" s="25"/>
      <c r="H165" s="10"/>
      <c r="I165" s="10"/>
      <c r="J165" s="10"/>
      <c r="K165" s="10"/>
      <c r="L165" s="10"/>
    </row>
    <row r="166" spans="2:12">
      <c r="B166" s="231" t="s">
        <v>111</v>
      </c>
      <c r="C166" s="231"/>
      <c r="D166" s="231"/>
      <c r="E166" s="231"/>
      <c r="F166" s="231"/>
      <c r="G166" s="231"/>
      <c r="H166" s="231"/>
      <c r="I166" s="231"/>
      <c r="J166" s="231"/>
      <c r="K166" s="231"/>
      <c r="L166" s="231"/>
    </row>
    <row r="167" spans="2:12">
      <c r="B167" s="39"/>
      <c r="C167" s="39"/>
      <c r="D167" s="39"/>
      <c r="E167" s="39"/>
      <c r="F167" s="39"/>
      <c r="G167" s="39"/>
      <c r="H167" s="35"/>
      <c r="I167" s="35"/>
      <c r="J167" s="35"/>
      <c r="K167" s="35"/>
      <c r="L167" s="10"/>
    </row>
    <row r="168" spans="2:12">
      <c r="B168" s="46" t="s">
        <v>105</v>
      </c>
      <c r="C168" s="46"/>
      <c r="D168" s="46"/>
      <c r="E168" s="46"/>
      <c r="F168" s="46"/>
      <c r="G168" s="46"/>
      <c r="H168" s="35"/>
      <c r="I168" s="35"/>
      <c r="J168" s="35"/>
      <c r="K168" s="35"/>
      <c r="L168" s="10"/>
    </row>
    <row r="169" spans="2:12" ht="6" customHeight="1">
      <c r="B169" s="36"/>
      <c r="C169" s="36"/>
      <c r="D169" s="36"/>
      <c r="E169" s="36"/>
      <c r="F169" s="36"/>
      <c r="G169" s="36"/>
      <c r="H169" s="35"/>
      <c r="I169" s="35"/>
      <c r="J169" s="35"/>
      <c r="K169" s="35"/>
      <c r="L169" s="10"/>
    </row>
    <row r="170" spans="2:12" ht="45">
      <c r="B170" s="228" t="s">
        <v>110</v>
      </c>
      <c r="C170" s="228"/>
      <c r="D170" s="228"/>
      <c r="E170" s="228"/>
      <c r="F170" s="228"/>
      <c r="G170" s="228"/>
      <c r="H170" s="228"/>
      <c r="I170" s="228"/>
      <c r="J170" s="31" t="s">
        <v>106</v>
      </c>
      <c r="K170" s="34" t="s">
        <v>107</v>
      </c>
      <c r="L170" s="31" t="s">
        <v>131</v>
      </c>
    </row>
    <row r="171" spans="2:12">
      <c r="B171" s="235" t="s">
        <v>31</v>
      </c>
      <c r="C171" s="236"/>
      <c r="D171" s="236"/>
      <c r="E171" s="236"/>
      <c r="F171" s="236"/>
      <c r="G171" s="236"/>
      <c r="H171" s="236"/>
      <c r="I171" s="237"/>
      <c r="J171" s="32">
        <v>1</v>
      </c>
      <c r="K171" s="233">
        <f>J149</f>
        <v>4108.3645558931112</v>
      </c>
      <c r="L171" s="229">
        <f>ROUND(($J$171/$J$172)*$K$171,2)</f>
        <v>5.14</v>
      </c>
    </row>
    <row r="172" spans="2:12">
      <c r="B172" s="238"/>
      <c r="C172" s="239"/>
      <c r="D172" s="239"/>
      <c r="E172" s="239"/>
      <c r="F172" s="239"/>
      <c r="G172" s="239"/>
      <c r="H172" s="239"/>
      <c r="I172" s="240"/>
      <c r="J172" s="33">
        <v>800</v>
      </c>
      <c r="K172" s="234"/>
      <c r="L172" s="230"/>
    </row>
    <row r="173" spans="2:12" ht="18" customHeight="1">
      <c r="B173" s="25"/>
      <c r="C173" s="29"/>
      <c r="D173" s="30"/>
      <c r="E173" s="30"/>
      <c r="F173" s="30"/>
      <c r="G173" s="10"/>
      <c r="H173" s="10"/>
      <c r="I173" s="10"/>
      <c r="J173" s="10"/>
      <c r="K173" s="10"/>
      <c r="L173" s="10"/>
    </row>
    <row r="174" spans="2:12">
      <c r="B174" s="46" t="s">
        <v>210</v>
      </c>
      <c r="C174" s="46"/>
      <c r="D174" s="46"/>
      <c r="E174" s="46"/>
      <c r="F174" s="46"/>
      <c r="G174" s="46"/>
      <c r="H174" s="1"/>
      <c r="I174" s="1"/>
      <c r="J174" s="1"/>
      <c r="K174" s="1"/>
      <c r="L174" s="1"/>
    </row>
    <row r="175" spans="2:12" ht="4.5" customHeight="1">
      <c r="B175" s="110"/>
      <c r="C175" s="110"/>
      <c r="D175" s="110"/>
      <c r="E175" s="110"/>
      <c r="F175" s="110"/>
      <c r="G175" s="110"/>
      <c r="H175" s="1"/>
      <c r="I175" s="1"/>
      <c r="J175" s="1"/>
      <c r="K175" s="1"/>
      <c r="L175" s="1"/>
    </row>
    <row r="176" spans="2:12" ht="45">
      <c r="B176" s="228" t="s">
        <v>110</v>
      </c>
      <c r="C176" s="228"/>
      <c r="D176" s="228"/>
      <c r="E176" s="228"/>
      <c r="F176" s="228"/>
      <c r="G176" s="228"/>
      <c r="H176" s="228"/>
      <c r="I176" s="228"/>
      <c r="J176" s="31" t="s">
        <v>106</v>
      </c>
      <c r="K176" s="31" t="s">
        <v>107</v>
      </c>
      <c r="L176" s="31" t="s">
        <v>131</v>
      </c>
    </row>
    <row r="177" spans="2:12">
      <c r="B177" s="248" t="s">
        <v>31</v>
      </c>
      <c r="C177" s="248"/>
      <c r="D177" s="248"/>
      <c r="E177" s="248"/>
      <c r="F177" s="248"/>
      <c r="G177" s="248"/>
      <c r="H177" s="248"/>
      <c r="I177" s="248"/>
      <c r="J177" s="32">
        <v>1</v>
      </c>
      <c r="K177" s="249">
        <f>J149</f>
        <v>4108.3645558931112</v>
      </c>
      <c r="L177" s="250">
        <f>ROUNDDOWN(($J$177/$J$178)*$K$177,2)</f>
        <v>2.0499999999999998</v>
      </c>
    </row>
    <row r="178" spans="2:12">
      <c r="B178" s="248"/>
      <c r="C178" s="248"/>
      <c r="D178" s="248"/>
      <c r="E178" s="248"/>
      <c r="F178" s="248"/>
      <c r="G178" s="248"/>
      <c r="H178" s="248"/>
      <c r="I178" s="248"/>
      <c r="J178" s="33">
        <v>2000</v>
      </c>
      <c r="K178" s="249"/>
      <c r="L178" s="250"/>
    </row>
    <row r="179" spans="2:12">
      <c r="B179" s="1"/>
      <c r="C179" s="1"/>
      <c r="D179" s="1"/>
      <c r="E179" s="1"/>
      <c r="F179" s="1"/>
      <c r="G179" s="2"/>
      <c r="H179" s="1"/>
      <c r="I179" s="1"/>
      <c r="J179" s="1"/>
      <c r="K179" s="1"/>
      <c r="L179" s="1"/>
    </row>
    <row r="180" spans="2:12">
      <c r="B180" s="46" t="s">
        <v>193</v>
      </c>
      <c r="C180" s="46"/>
      <c r="D180" s="46"/>
      <c r="E180" s="46"/>
      <c r="F180" s="46"/>
      <c r="G180" s="46"/>
      <c r="H180" s="1"/>
      <c r="I180" s="1"/>
      <c r="J180" s="1"/>
      <c r="K180" s="1"/>
      <c r="L180" s="1"/>
    </row>
    <row r="181" spans="2:12" ht="5.25" customHeight="1">
      <c r="B181" s="1"/>
      <c r="C181" s="1"/>
      <c r="D181" s="1"/>
      <c r="E181" s="1"/>
      <c r="F181" s="1"/>
      <c r="G181" s="2"/>
      <c r="H181" s="1"/>
      <c r="I181" s="1"/>
      <c r="J181" s="105"/>
      <c r="K181" s="1"/>
      <c r="L181" s="1"/>
    </row>
    <row r="182" spans="2:12" ht="67.5">
      <c r="B182" s="251" t="s">
        <v>110</v>
      </c>
      <c r="C182" s="252"/>
      <c r="D182" s="252"/>
      <c r="E182" s="252"/>
      <c r="F182" s="253"/>
      <c r="G182" s="40" t="s">
        <v>30</v>
      </c>
      <c r="H182" s="103" t="s">
        <v>108</v>
      </c>
      <c r="I182" s="40" t="s">
        <v>194</v>
      </c>
      <c r="J182" s="106" t="s">
        <v>195</v>
      </c>
      <c r="K182" s="103" t="s">
        <v>109</v>
      </c>
      <c r="L182" s="37" t="s">
        <v>196</v>
      </c>
    </row>
    <row r="183" spans="2:12">
      <c r="B183" s="254" t="s">
        <v>31</v>
      </c>
      <c r="C183" s="255"/>
      <c r="D183" s="255"/>
      <c r="E183" s="255"/>
      <c r="F183" s="256"/>
      <c r="G183" s="107">
        <v>1</v>
      </c>
      <c r="H183" s="263">
        <v>16</v>
      </c>
      <c r="I183" s="18">
        <v>1</v>
      </c>
      <c r="J183" s="264">
        <f>(G183/G184)*H183* (I183/I184)</f>
        <v>2.4930506213928678E-4</v>
      </c>
      <c r="K183" s="233">
        <f>J149</f>
        <v>4108.3645558931112</v>
      </c>
      <c r="L183" s="268">
        <f>J183*K183</f>
        <v>1.0242360808977755</v>
      </c>
    </row>
    <row r="184" spans="2:12">
      <c r="B184" s="257"/>
      <c r="C184" s="258"/>
      <c r="D184" s="258"/>
      <c r="E184" s="258"/>
      <c r="F184" s="259"/>
      <c r="G184" s="271">
        <v>340</v>
      </c>
      <c r="H184" s="263"/>
      <c r="I184" s="273">
        <v>188.76</v>
      </c>
      <c r="J184" s="265"/>
      <c r="K184" s="267"/>
      <c r="L184" s="269"/>
    </row>
    <row r="185" spans="2:12">
      <c r="B185" s="260"/>
      <c r="C185" s="261"/>
      <c r="D185" s="261"/>
      <c r="E185" s="261"/>
      <c r="F185" s="262"/>
      <c r="G185" s="272"/>
      <c r="H185" s="263"/>
      <c r="I185" s="274"/>
      <c r="J185" s="266"/>
      <c r="K185" s="234"/>
      <c r="L185" s="270"/>
    </row>
    <row r="186" spans="2:12">
      <c r="B186" s="1"/>
      <c r="C186" s="1"/>
      <c r="D186" s="1"/>
      <c r="E186" s="1"/>
      <c r="F186" s="1"/>
      <c r="G186" s="2"/>
      <c r="H186" s="1"/>
      <c r="I186" s="1"/>
      <c r="J186" s="1"/>
      <c r="K186" s="1"/>
      <c r="L186" s="1"/>
    </row>
    <row r="187" spans="2:12">
      <c r="B187" s="46" t="s">
        <v>211</v>
      </c>
      <c r="C187" s="46"/>
      <c r="D187" s="46"/>
      <c r="E187" s="46"/>
      <c r="F187" s="46"/>
      <c r="G187" s="46"/>
      <c r="H187" s="1"/>
      <c r="I187" s="1"/>
      <c r="J187" s="1"/>
      <c r="K187" s="1"/>
      <c r="L187" s="1"/>
    </row>
    <row r="188" spans="2:12">
      <c r="B188" s="1"/>
      <c r="C188" s="1"/>
      <c r="D188" s="1"/>
      <c r="E188" s="1"/>
      <c r="F188" s="1"/>
      <c r="G188" s="2"/>
      <c r="H188" s="1"/>
      <c r="I188" s="1"/>
      <c r="J188" s="1"/>
      <c r="K188" s="1"/>
      <c r="L188" s="1"/>
    </row>
    <row r="189" spans="2:12" ht="79.5" customHeight="1">
      <c r="B189" s="228" t="s">
        <v>110</v>
      </c>
      <c r="C189" s="228"/>
      <c r="D189" s="228"/>
      <c r="E189" s="228"/>
      <c r="F189" s="228"/>
      <c r="G189" s="103" t="s">
        <v>30</v>
      </c>
      <c r="H189" s="103" t="s">
        <v>212</v>
      </c>
      <c r="I189" s="40" t="s">
        <v>213</v>
      </c>
      <c r="J189" s="106" t="s">
        <v>214</v>
      </c>
      <c r="K189" s="103" t="s">
        <v>109</v>
      </c>
      <c r="L189" s="37" t="s">
        <v>215</v>
      </c>
    </row>
    <row r="190" spans="2:12">
      <c r="B190" s="263" t="s">
        <v>31</v>
      </c>
      <c r="C190" s="263"/>
      <c r="D190" s="263"/>
      <c r="E190" s="263"/>
      <c r="F190" s="263"/>
      <c r="G190" s="111">
        <v>1</v>
      </c>
      <c r="H190" s="263">
        <v>8</v>
      </c>
      <c r="I190" s="18">
        <v>1</v>
      </c>
      <c r="J190" s="277">
        <f>(G190/G191)*H190* (I190/I191)</f>
        <v>5.4333799698447419E-5</v>
      </c>
      <c r="K190" s="278">
        <f>J149</f>
        <v>4108.3645558931112</v>
      </c>
      <c r="L190" s="279">
        <f>J190*K190</f>
        <v>0.22322305686809718</v>
      </c>
    </row>
    <row r="191" spans="2:12">
      <c r="B191" s="263"/>
      <c r="C191" s="263"/>
      <c r="D191" s="263"/>
      <c r="E191" s="263"/>
      <c r="F191" s="263"/>
      <c r="G191" s="282">
        <v>130</v>
      </c>
      <c r="H191" s="263"/>
      <c r="I191" s="273">
        <v>1132.5999999999999</v>
      </c>
      <c r="J191" s="277"/>
      <c r="K191" s="278"/>
      <c r="L191" s="280"/>
    </row>
    <row r="192" spans="2:12">
      <c r="B192" s="263"/>
      <c r="C192" s="263"/>
      <c r="D192" s="263"/>
      <c r="E192" s="263"/>
      <c r="F192" s="263"/>
      <c r="G192" s="282"/>
      <c r="H192" s="263"/>
      <c r="I192" s="274"/>
      <c r="J192" s="277"/>
      <c r="K192" s="278"/>
      <c r="L192" s="281"/>
    </row>
    <row r="193" spans="2:12">
      <c r="B193" s="1"/>
      <c r="C193" s="1"/>
      <c r="D193" s="1"/>
      <c r="E193" s="1"/>
      <c r="F193" s="1"/>
      <c r="G193" s="2"/>
      <c r="H193" s="1"/>
      <c r="I193" s="1"/>
      <c r="J193" s="1"/>
      <c r="K193" s="1"/>
      <c r="L193" s="1"/>
    </row>
    <row r="194" spans="2:12">
      <c r="B194" s="26" t="s">
        <v>173</v>
      </c>
      <c r="C194" s="26"/>
      <c r="D194" s="26"/>
      <c r="E194" s="26"/>
      <c r="F194" s="26"/>
      <c r="G194" s="2"/>
      <c r="H194" s="1"/>
      <c r="I194" s="1"/>
      <c r="J194" s="1"/>
      <c r="K194" s="1"/>
      <c r="L194" s="1"/>
    </row>
    <row r="195" spans="2:12">
      <c r="B195" s="1"/>
      <c r="C195" s="1"/>
      <c r="D195" s="1"/>
      <c r="E195" s="1"/>
      <c r="F195" s="1"/>
      <c r="G195" s="2"/>
      <c r="H195" s="1"/>
      <c r="I195" s="1"/>
      <c r="J195" s="1"/>
      <c r="K195" s="1"/>
      <c r="L195" s="1"/>
    </row>
    <row r="196" spans="2:12" ht="51">
      <c r="B196" s="276" t="s">
        <v>112</v>
      </c>
      <c r="C196" s="276"/>
      <c r="D196" s="276"/>
      <c r="E196" s="276"/>
      <c r="F196" s="276"/>
      <c r="G196" s="276"/>
      <c r="H196" s="283" t="s">
        <v>114</v>
      </c>
      <c r="I196" s="283"/>
      <c r="J196" s="104" t="s">
        <v>121</v>
      </c>
      <c r="K196" s="104" t="s">
        <v>115</v>
      </c>
      <c r="L196" s="44" t="s">
        <v>130</v>
      </c>
    </row>
    <row r="197" spans="2:12">
      <c r="B197" s="290" t="s">
        <v>113</v>
      </c>
      <c r="C197" s="290"/>
      <c r="D197" s="290"/>
      <c r="E197" s="290"/>
      <c r="F197" s="290"/>
      <c r="G197" s="290"/>
      <c r="H197" s="291">
        <f>L171</f>
        <v>5.14</v>
      </c>
      <c r="I197" s="291"/>
      <c r="J197" s="72">
        <v>800</v>
      </c>
      <c r="K197" s="73">
        <f>H197*J197</f>
        <v>4112</v>
      </c>
      <c r="L197" s="43">
        <f>J197/J172</f>
        <v>1</v>
      </c>
    </row>
    <row r="198" spans="2:12">
      <c r="B198" s="290" t="s">
        <v>216</v>
      </c>
      <c r="C198" s="290"/>
      <c r="D198" s="290"/>
      <c r="E198" s="290"/>
      <c r="F198" s="290"/>
      <c r="G198" s="290"/>
      <c r="H198" s="275">
        <f>$L$177</f>
        <v>2.0499999999999998</v>
      </c>
      <c r="I198" s="275"/>
      <c r="J198" s="72">
        <v>4000</v>
      </c>
      <c r="K198" s="47">
        <f>H198*J198</f>
        <v>8200</v>
      </c>
      <c r="L198" s="43">
        <f>J198/J178</f>
        <v>2</v>
      </c>
    </row>
    <row r="199" spans="2:12">
      <c r="B199" s="290" t="s">
        <v>217</v>
      </c>
      <c r="C199" s="290"/>
      <c r="D199" s="290"/>
      <c r="E199" s="290"/>
      <c r="F199" s="290"/>
      <c r="G199" s="290"/>
      <c r="H199" s="275">
        <f>$L$183</f>
        <v>1.0242360808977755</v>
      </c>
      <c r="I199" s="275"/>
      <c r="J199" s="112"/>
      <c r="K199" s="47">
        <f>H199*J199</f>
        <v>0</v>
      </c>
      <c r="L199" s="43">
        <f>J199/($G$184*15)</f>
        <v>0</v>
      </c>
    </row>
    <row r="200" spans="2:12">
      <c r="B200" s="290" t="s">
        <v>218</v>
      </c>
      <c r="C200" s="290"/>
      <c r="D200" s="290"/>
      <c r="E200" s="290"/>
      <c r="F200" s="290"/>
      <c r="G200" s="290"/>
      <c r="H200" s="275">
        <f>L190</f>
        <v>0.22322305686809718</v>
      </c>
      <c r="I200" s="275"/>
      <c r="J200" s="109"/>
      <c r="K200" s="47">
        <f>H200*J200</f>
        <v>0</v>
      </c>
      <c r="L200" s="43">
        <v>0</v>
      </c>
    </row>
    <row r="201" spans="2:12">
      <c r="B201" s="276" t="s">
        <v>13</v>
      </c>
      <c r="C201" s="276"/>
      <c r="D201" s="276"/>
      <c r="E201" s="276"/>
      <c r="F201" s="276"/>
      <c r="G201" s="276"/>
      <c r="H201" s="276"/>
      <c r="I201" s="276"/>
      <c r="J201" s="276"/>
      <c r="K201" s="47">
        <f>SUM(K197:K200)</f>
        <v>12312</v>
      </c>
      <c r="L201" s="45">
        <f>ROUND((L197+L198+L199),0)</f>
        <v>3</v>
      </c>
    </row>
    <row r="204" spans="2:12" ht="42" customHeight="1">
      <c r="B204" s="289" t="s">
        <v>137</v>
      </c>
      <c r="C204" s="289"/>
      <c r="D204" s="289"/>
      <c r="E204" s="289"/>
      <c r="F204" s="289"/>
      <c r="G204" s="289"/>
      <c r="H204" s="289"/>
      <c r="I204" s="289"/>
    </row>
    <row r="205" spans="2:12">
      <c r="B205" s="284" t="s">
        <v>138</v>
      </c>
      <c r="C205" s="284"/>
      <c r="D205" s="284"/>
      <c r="E205" s="284"/>
      <c r="F205" s="284"/>
      <c r="G205" s="284"/>
      <c r="H205" s="284"/>
      <c r="I205" s="55">
        <v>3200</v>
      </c>
    </row>
    <row r="206" spans="2:12">
      <c r="B206" s="285" t="s">
        <v>139</v>
      </c>
      <c r="C206" s="285"/>
      <c r="D206" s="285"/>
      <c r="E206" s="285"/>
      <c r="F206" s="285"/>
      <c r="G206" s="285"/>
      <c r="H206" s="285"/>
      <c r="I206" s="56">
        <v>800</v>
      </c>
    </row>
    <row r="207" spans="2:12">
      <c r="B207" s="286" t="s">
        <v>140</v>
      </c>
      <c r="C207" s="286"/>
      <c r="D207" s="286"/>
      <c r="E207" s="286"/>
      <c r="F207" s="286"/>
      <c r="G207" s="286"/>
      <c r="H207" s="286"/>
      <c r="I207" s="55">
        <v>800</v>
      </c>
    </row>
    <row r="208" spans="2:12">
      <c r="B208" s="285" t="s">
        <v>141</v>
      </c>
      <c r="C208" s="285"/>
      <c r="D208" s="285"/>
      <c r="E208" s="285"/>
      <c r="F208" s="285"/>
      <c r="G208" s="285"/>
      <c r="H208" s="285"/>
      <c r="I208" s="57">
        <f>(I205*I207)/I206</f>
        <v>3200</v>
      </c>
    </row>
    <row r="210" spans="2:9">
      <c r="B210" s="284" t="s">
        <v>146</v>
      </c>
      <c r="C210" s="284"/>
      <c r="D210" s="284"/>
      <c r="E210" s="284"/>
      <c r="F210" s="284"/>
      <c r="G210" s="284"/>
      <c r="H210" s="284"/>
      <c r="I210" s="55">
        <f>K17</f>
        <v>4000</v>
      </c>
    </row>
    <row r="211" spans="2:9">
      <c r="B211" s="285" t="s">
        <v>139</v>
      </c>
      <c r="C211" s="285"/>
      <c r="D211" s="285"/>
      <c r="E211" s="285"/>
      <c r="F211" s="285"/>
      <c r="G211" s="285"/>
      <c r="H211" s="285"/>
      <c r="I211" s="56">
        <v>100</v>
      </c>
    </row>
    <row r="212" spans="2:9">
      <c r="B212" s="286" t="s">
        <v>140</v>
      </c>
      <c r="C212" s="286"/>
      <c r="D212" s="286"/>
      <c r="E212" s="286"/>
      <c r="F212" s="286"/>
      <c r="G212" s="286"/>
      <c r="H212" s="286"/>
      <c r="I212" s="55">
        <v>1800</v>
      </c>
    </row>
    <row r="213" spans="2:9">
      <c r="B213" s="285" t="s">
        <v>141</v>
      </c>
      <c r="C213" s="285"/>
      <c r="D213" s="285"/>
      <c r="E213" s="285"/>
      <c r="F213" s="285"/>
      <c r="G213" s="285"/>
      <c r="H213" s="285"/>
      <c r="I213" s="57">
        <f>(I210*I212)/I211</f>
        <v>72000</v>
      </c>
    </row>
    <row r="215" spans="2:9">
      <c r="B215" s="284" t="s">
        <v>147</v>
      </c>
      <c r="C215" s="284"/>
      <c r="D215" s="284"/>
      <c r="E215" s="284"/>
      <c r="F215" s="284"/>
      <c r="G215" s="284"/>
      <c r="H215" s="284"/>
      <c r="I215" s="55">
        <v>25</v>
      </c>
    </row>
    <row r="216" spans="2:9">
      <c r="B216" s="285" t="s">
        <v>139</v>
      </c>
      <c r="C216" s="285"/>
      <c r="D216" s="285"/>
      <c r="E216" s="285"/>
      <c r="F216" s="285"/>
      <c r="G216" s="285"/>
      <c r="H216" s="285"/>
      <c r="I216" s="56">
        <v>25</v>
      </c>
    </row>
    <row r="217" spans="2:9">
      <c r="B217" s="286" t="s">
        <v>140</v>
      </c>
      <c r="C217" s="286"/>
      <c r="D217" s="286"/>
      <c r="E217" s="286"/>
      <c r="F217" s="286"/>
      <c r="G217" s="286"/>
      <c r="H217" s="286"/>
      <c r="I217" s="55">
        <v>300</v>
      </c>
    </row>
    <row r="218" spans="2:9">
      <c r="B218" s="285" t="s">
        <v>141</v>
      </c>
      <c r="C218" s="285"/>
      <c r="D218" s="285"/>
      <c r="E218" s="285"/>
      <c r="F218" s="285"/>
      <c r="G218" s="285"/>
      <c r="H218" s="285"/>
      <c r="I218" s="57">
        <v>300</v>
      </c>
    </row>
  </sheetData>
  <mergeCells count="305">
    <mergeCell ref="B215:H215"/>
    <mergeCell ref="B216:H216"/>
    <mergeCell ref="B217:H217"/>
    <mergeCell ref="B218:H218"/>
    <mergeCell ref="C160:I160"/>
    <mergeCell ref="J160:L160"/>
    <mergeCell ref="C161:I161"/>
    <mergeCell ref="J161:L161"/>
    <mergeCell ref="B204:I204"/>
    <mergeCell ref="B205:H205"/>
    <mergeCell ref="B206:H206"/>
    <mergeCell ref="B207:H207"/>
    <mergeCell ref="B208:H208"/>
    <mergeCell ref="B210:H210"/>
    <mergeCell ref="B211:H211"/>
    <mergeCell ref="B212:H212"/>
    <mergeCell ref="B213:H213"/>
    <mergeCell ref="B197:G197"/>
    <mergeCell ref="H197:I197"/>
    <mergeCell ref="B198:G198"/>
    <mergeCell ref="H198:I198"/>
    <mergeCell ref="B199:G199"/>
    <mergeCell ref="H199:I199"/>
    <mergeCell ref="B200:G200"/>
    <mergeCell ref="H200:I200"/>
    <mergeCell ref="B201:J201"/>
    <mergeCell ref="B189:F189"/>
    <mergeCell ref="B190:F192"/>
    <mergeCell ref="H190:H192"/>
    <mergeCell ref="J190:J192"/>
    <mergeCell ref="K190:K192"/>
    <mergeCell ref="L190:L192"/>
    <mergeCell ref="G191:G192"/>
    <mergeCell ref="I191:I192"/>
    <mergeCell ref="B196:G196"/>
    <mergeCell ref="H196:I196"/>
    <mergeCell ref="B176:I176"/>
    <mergeCell ref="B177:I178"/>
    <mergeCell ref="K177:K178"/>
    <mergeCell ref="L177:L178"/>
    <mergeCell ref="B182:F182"/>
    <mergeCell ref="B183:F185"/>
    <mergeCell ref="H183:H185"/>
    <mergeCell ref="J183:J185"/>
    <mergeCell ref="K183:K185"/>
    <mergeCell ref="L183:L185"/>
    <mergeCell ref="G184:G185"/>
    <mergeCell ref="I184:I185"/>
    <mergeCell ref="C159:I159"/>
    <mergeCell ref="J159:L159"/>
    <mergeCell ref="D163:F163"/>
    <mergeCell ref="D165:F165"/>
    <mergeCell ref="B170:I170"/>
    <mergeCell ref="L171:L172"/>
    <mergeCell ref="B162:L162"/>
    <mergeCell ref="B164:L164"/>
    <mergeCell ref="B166:L166"/>
    <mergeCell ref="K171:K172"/>
    <mergeCell ref="B171:I172"/>
    <mergeCell ref="K100:L100"/>
    <mergeCell ref="K103:L103"/>
    <mergeCell ref="K104:L104"/>
    <mergeCell ref="K105:L105"/>
    <mergeCell ref="C105:I105"/>
    <mergeCell ref="K101:L101"/>
    <mergeCell ref="K102:L102"/>
    <mergeCell ref="J118:L118"/>
    <mergeCell ref="C158:I158"/>
    <mergeCell ref="J158:L158"/>
    <mergeCell ref="J147:L147"/>
    <mergeCell ref="C148:I148"/>
    <mergeCell ref="J148:L148"/>
    <mergeCell ref="B149:I149"/>
    <mergeCell ref="J149:L149"/>
    <mergeCell ref="B153:L153"/>
    <mergeCell ref="J154:L155"/>
    <mergeCell ref="C155:I155"/>
    <mergeCell ref="C156:I156"/>
    <mergeCell ref="J156:L156"/>
    <mergeCell ref="B83:L83"/>
    <mergeCell ref="B74:I74"/>
    <mergeCell ref="J74:L74"/>
    <mergeCell ref="C77:I77"/>
    <mergeCell ref="C79:I79"/>
    <mergeCell ref="J79:L79"/>
    <mergeCell ref="C80:I80"/>
    <mergeCell ref="J80:L80"/>
    <mergeCell ref="B81:I81"/>
    <mergeCell ref="J81:L81"/>
    <mergeCell ref="J77:L77"/>
    <mergeCell ref="C78:I78"/>
    <mergeCell ref="J78:L78"/>
    <mergeCell ref="B76:L76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J113:L113"/>
    <mergeCell ref="B114:I114"/>
    <mergeCell ref="J114:L114"/>
    <mergeCell ref="C117:I117"/>
    <mergeCell ref="J117:L117"/>
    <mergeCell ref="C118:I118"/>
    <mergeCell ref="K107:L107"/>
    <mergeCell ref="C103:I103"/>
    <mergeCell ref="C141:I141"/>
    <mergeCell ref="J141:L141"/>
    <mergeCell ref="B140:L140"/>
    <mergeCell ref="B151:L151"/>
    <mergeCell ref="C142:I142"/>
    <mergeCell ref="J142:L142"/>
    <mergeCell ref="J143:L143"/>
    <mergeCell ref="C144:I144"/>
    <mergeCell ref="J144:L144"/>
    <mergeCell ref="C145:I145"/>
    <mergeCell ref="J145:L145"/>
    <mergeCell ref="C146:I146"/>
    <mergeCell ref="J146:L146"/>
    <mergeCell ref="C133:I133"/>
    <mergeCell ref="K133:L133"/>
    <mergeCell ref="C135:I135"/>
    <mergeCell ref="K135:L135"/>
    <mergeCell ref="C136:I136"/>
    <mergeCell ref="K136:L136"/>
    <mergeCell ref="K137:L137"/>
    <mergeCell ref="B138:I138"/>
    <mergeCell ref="K138:L138"/>
    <mergeCell ref="C119:I119"/>
    <mergeCell ref="C123:I123"/>
    <mergeCell ref="J123:L123"/>
    <mergeCell ref="B128:I128"/>
    <mergeCell ref="J128:L128"/>
    <mergeCell ref="C131:I131"/>
    <mergeCell ref="K131:L131"/>
    <mergeCell ref="B130:L130"/>
    <mergeCell ref="C132:I132"/>
    <mergeCell ref="K132:L132"/>
    <mergeCell ref="C86:I86"/>
    <mergeCell ref="C87:I87"/>
    <mergeCell ref="C98:I98"/>
    <mergeCell ref="C99:I99"/>
    <mergeCell ref="C100:I100"/>
    <mergeCell ref="B92:I92"/>
    <mergeCell ref="C97:I97"/>
    <mergeCell ref="K85:L85"/>
    <mergeCell ref="K86:L86"/>
    <mergeCell ref="K87:L87"/>
    <mergeCell ref="C85:I85"/>
    <mergeCell ref="K88:L88"/>
    <mergeCell ref="K89:L89"/>
    <mergeCell ref="K90:L90"/>
    <mergeCell ref="K91:L91"/>
    <mergeCell ref="K92:L92"/>
    <mergeCell ref="K97:L97"/>
    <mergeCell ref="B94:L94"/>
    <mergeCell ref="B96:L96"/>
    <mergeCell ref="C89:I89"/>
    <mergeCell ref="C90:I90"/>
    <mergeCell ref="C91:I91"/>
    <mergeCell ref="K98:L98"/>
    <mergeCell ref="K99:L99"/>
    <mergeCell ref="C69:I69"/>
    <mergeCell ref="J69:L69"/>
    <mergeCell ref="C70:I70"/>
    <mergeCell ref="J70:L70"/>
    <mergeCell ref="C72:I72"/>
    <mergeCell ref="J72:L72"/>
    <mergeCell ref="J73:L73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B63:I63"/>
    <mergeCell ref="C73:I73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C41:I41"/>
    <mergeCell ref="J41:L41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K48:L48"/>
    <mergeCell ref="K47:L47"/>
    <mergeCell ref="K46:L46"/>
    <mergeCell ref="B44:L44"/>
    <mergeCell ref="B45:L45"/>
    <mergeCell ref="C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C31:I31"/>
    <mergeCell ref="J31:L31"/>
    <mergeCell ref="B34:L34"/>
    <mergeCell ref="B35:I35"/>
    <mergeCell ref="J35:L35"/>
    <mergeCell ref="C28:I28"/>
    <mergeCell ref="J28:L28"/>
    <mergeCell ref="C29:I29"/>
    <mergeCell ref="J29:L29"/>
    <mergeCell ref="C30:I30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K5:L5"/>
    <mergeCell ref="B6:F6"/>
    <mergeCell ref="G6:L6"/>
    <mergeCell ref="J24:L24"/>
    <mergeCell ref="J30:L30"/>
    <mergeCell ref="C25:I25"/>
    <mergeCell ref="J25:L25"/>
    <mergeCell ref="C26:I26"/>
    <mergeCell ref="J26:L26"/>
    <mergeCell ref="C27:I27"/>
    <mergeCell ref="B21:L21"/>
    <mergeCell ref="B22:L22"/>
    <mergeCell ref="B23:L23"/>
    <mergeCell ref="C24:I24"/>
    <mergeCell ref="J27:L27"/>
    <mergeCell ref="C134:I134"/>
    <mergeCell ref="C137:I137"/>
    <mergeCell ref="C143:I143"/>
    <mergeCell ref="B147:I147"/>
    <mergeCell ref="C154:I154"/>
    <mergeCell ref="C88:I88"/>
    <mergeCell ref="B107:I107"/>
    <mergeCell ref="C157:I157"/>
    <mergeCell ref="J157:L157"/>
    <mergeCell ref="K134:L134"/>
    <mergeCell ref="C106:I106"/>
    <mergeCell ref="K106:L106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7:I127"/>
    <mergeCell ref="J127:L127"/>
    <mergeCell ref="C121:I121"/>
    <mergeCell ref="J121:L121"/>
    <mergeCell ref="B16:I16"/>
    <mergeCell ref="K16:L16"/>
    <mergeCell ref="B17:I17"/>
    <mergeCell ref="K17:L17"/>
    <mergeCell ref="B18:I18"/>
    <mergeCell ref="K18:L18"/>
    <mergeCell ref="B19:I19"/>
    <mergeCell ref="K19:L19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workbookViewId="0">
      <selection activeCell="E10" sqref="E10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294" t="s">
        <v>33</v>
      </c>
      <c r="B2" s="294"/>
      <c r="C2" s="294"/>
      <c r="D2" s="294"/>
      <c r="E2" s="294"/>
      <c r="F2" s="14"/>
    </row>
    <row r="3" spans="1:6" ht="38.25">
      <c r="A3" s="15" t="s">
        <v>23</v>
      </c>
      <c r="B3" s="15" t="s">
        <v>133</v>
      </c>
      <c r="C3" s="15" t="s">
        <v>24</v>
      </c>
      <c r="D3" s="16" t="s">
        <v>19</v>
      </c>
      <c r="E3" s="16" t="s">
        <v>20</v>
      </c>
      <c r="F3" s="14"/>
    </row>
    <row r="4" spans="1:6" s="11" customFormat="1">
      <c r="A4" s="21" t="s">
        <v>132</v>
      </c>
      <c r="B4" s="19">
        <v>2</v>
      </c>
      <c r="C4" s="19" t="s">
        <v>21</v>
      </c>
      <c r="D4" s="20"/>
      <c r="E4" s="20">
        <f>B4*D4</f>
        <v>0</v>
      </c>
      <c r="F4" s="17"/>
    </row>
    <row r="5" spans="1:6" s="11" customFormat="1" ht="38.25">
      <c r="A5" s="21" t="s">
        <v>267</v>
      </c>
      <c r="B5" s="19">
        <v>3</v>
      </c>
      <c r="C5" s="19" t="s">
        <v>21</v>
      </c>
      <c r="D5" s="20"/>
      <c r="E5" s="20">
        <f>B5*D5</f>
        <v>0</v>
      </c>
      <c r="F5" s="17"/>
    </row>
    <row r="6" spans="1:6" s="11" customFormat="1">
      <c r="A6" s="21" t="s">
        <v>36</v>
      </c>
      <c r="B6" s="19">
        <v>5</v>
      </c>
      <c r="C6" s="19" t="s">
        <v>22</v>
      </c>
      <c r="D6" s="20"/>
      <c r="E6" s="20">
        <f>B6*D6</f>
        <v>0</v>
      </c>
      <c r="F6" s="17"/>
    </row>
    <row r="7" spans="1:6" s="11" customFormat="1">
      <c r="A7" s="21" t="s">
        <v>268</v>
      </c>
      <c r="B7" s="19">
        <v>2</v>
      </c>
      <c r="C7" s="19" t="s">
        <v>21</v>
      </c>
      <c r="D7" s="20"/>
      <c r="E7" s="20"/>
      <c r="F7" s="17"/>
    </row>
    <row r="8" spans="1:6" s="11" customFormat="1" ht="38.25">
      <c r="A8" s="21" t="s">
        <v>32</v>
      </c>
      <c r="B8" s="19">
        <v>2</v>
      </c>
      <c r="C8" s="19" t="s">
        <v>22</v>
      </c>
      <c r="D8" s="20"/>
      <c r="E8" s="20">
        <f>B8*D8</f>
        <v>0</v>
      </c>
      <c r="F8" s="17"/>
    </row>
    <row r="9" spans="1:6" s="11" customFormat="1" ht="21" customHeight="1">
      <c r="A9" s="292" t="s">
        <v>177</v>
      </c>
      <c r="B9" s="292"/>
      <c r="C9" s="292"/>
      <c r="D9" s="292"/>
      <c r="E9" s="12">
        <f>SUM(E4:E8)</f>
        <v>0</v>
      </c>
      <c r="F9" s="17"/>
    </row>
    <row r="10" spans="1:6" ht="21.75" customHeight="1">
      <c r="A10" s="293" t="s">
        <v>34</v>
      </c>
      <c r="B10" s="293"/>
      <c r="C10" s="293"/>
      <c r="D10" s="293"/>
      <c r="E10" s="13">
        <f>E9*3</f>
        <v>0</v>
      </c>
      <c r="F10" s="14"/>
    </row>
    <row r="11" spans="1:6">
      <c r="A11" s="293" t="s">
        <v>35</v>
      </c>
      <c r="B11" s="293"/>
      <c r="C11" s="293"/>
      <c r="D11" s="293"/>
      <c r="E11" s="13">
        <f>E10/12</f>
        <v>0</v>
      </c>
      <c r="F11" s="14"/>
    </row>
    <row r="12" spans="1:6">
      <c r="A12" s="14"/>
      <c r="B12" s="14"/>
      <c r="C12" s="14"/>
      <c r="D12" s="14"/>
      <c r="E12" s="14"/>
      <c r="F12" s="14"/>
    </row>
    <row r="13" spans="1:6">
      <c r="A13" s="14"/>
      <c r="B13" s="14"/>
      <c r="C13" s="14"/>
      <c r="D13" s="14"/>
      <c r="E13" s="14"/>
      <c r="F13" s="14"/>
    </row>
  </sheetData>
  <sheetProtection selectLockedCells="1" selectUnlockedCells="1"/>
  <mergeCells count="4">
    <mergeCell ref="A9:D9"/>
    <mergeCell ref="A10:D10"/>
    <mergeCell ref="A2:E2"/>
    <mergeCell ref="A11:D11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7"/>
  <sheetViews>
    <sheetView topLeftCell="A13" workbookViewId="0">
      <selection activeCell="F47" sqref="F47"/>
    </sheetView>
  </sheetViews>
  <sheetFormatPr defaultRowHeight="12.75"/>
  <cols>
    <col min="1" max="1" width="51.140625" customWidth="1"/>
    <col min="3" max="3" width="14.28515625" customWidth="1"/>
    <col min="4" max="4" width="12.7109375" customWidth="1"/>
    <col min="5" max="5" width="14.28515625" bestFit="1" customWidth="1"/>
  </cols>
  <sheetData>
    <row r="1" spans="1:6">
      <c r="A1" s="53"/>
      <c r="B1" s="14"/>
      <c r="C1" s="14"/>
      <c r="D1" s="14"/>
      <c r="E1" s="14"/>
    </row>
    <row r="2" spans="1:6">
      <c r="A2" s="299" t="s">
        <v>29</v>
      </c>
      <c r="B2" s="299"/>
      <c r="C2" s="299"/>
      <c r="D2" s="299"/>
      <c r="E2" s="299"/>
      <c r="F2" s="299"/>
    </row>
    <row r="3" spans="1:6">
      <c r="A3" s="102"/>
    </row>
    <row r="4" spans="1:6" ht="38.25">
      <c r="A4" s="90" t="s">
        <v>98</v>
      </c>
      <c r="B4" s="90" t="s">
        <v>192</v>
      </c>
      <c r="C4" s="90" t="s">
        <v>180</v>
      </c>
      <c r="D4" s="90" t="s">
        <v>190</v>
      </c>
      <c r="E4" s="91" t="s">
        <v>19</v>
      </c>
      <c r="F4" s="91" t="s">
        <v>20</v>
      </c>
    </row>
    <row r="5" spans="1:6">
      <c r="A5" s="90" t="s">
        <v>222</v>
      </c>
      <c r="B5" s="90" t="s">
        <v>197</v>
      </c>
      <c r="C5" s="90">
        <v>6</v>
      </c>
      <c r="D5" s="90" t="s">
        <v>191</v>
      </c>
      <c r="E5" s="101"/>
      <c r="F5" s="92">
        <f>E5*C5</f>
        <v>0</v>
      </c>
    </row>
    <row r="6" spans="1:6">
      <c r="A6" s="90" t="s">
        <v>223</v>
      </c>
      <c r="B6" s="90" t="s">
        <v>198</v>
      </c>
      <c r="C6" s="90">
        <v>1</v>
      </c>
      <c r="D6" s="90" t="s">
        <v>191</v>
      </c>
      <c r="E6" s="101"/>
      <c r="F6" s="92">
        <f t="shared" ref="F6:F44" si="0">E6*C6</f>
        <v>0</v>
      </c>
    </row>
    <row r="7" spans="1:6">
      <c r="A7" s="90" t="s">
        <v>224</v>
      </c>
      <c r="B7" s="90" t="s">
        <v>197</v>
      </c>
      <c r="C7" s="90">
        <v>2</v>
      </c>
      <c r="D7" s="90" t="s">
        <v>191</v>
      </c>
      <c r="E7" s="101"/>
      <c r="F7" s="92">
        <f t="shared" si="0"/>
        <v>0</v>
      </c>
    </row>
    <row r="8" spans="1:6">
      <c r="A8" s="90" t="s">
        <v>225</v>
      </c>
      <c r="B8" s="90" t="s">
        <v>198</v>
      </c>
      <c r="C8" s="90">
        <v>1</v>
      </c>
      <c r="D8" s="90" t="s">
        <v>191</v>
      </c>
      <c r="E8" s="101"/>
      <c r="F8" s="92">
        <f t="shared" si="0"/>
        <v>0</v>
      </c>
    </row>
    <row r="9" spans="1:6">
      <c r="A9" s="90" t="s">
        <v>226</v>
      </c>
      <c r="B9" s="90" t="s">
        <v>197</v>
      </c>
      <c r="C9" s="90">
        <v>1</v>
      </c>
      <c r="D9" s="90" t="s">
        <v>191</v>
      </c>
      <c r="E9" s="101"/>
      <c r="F9" s="92">
        <f t="shared" si="0"/>
        <v>0</v>
      </c>
    </row>
    <row r="10" spans="1:6">
      <c r="A10" s="90" t="s">
        <v>199</v>
      </c>
      <c r="B10" s="90" t="s">
        <v>198</v>
      </c>
      <c r="C10" s="90">
        <v>1</v>
      </c>
      <c r="D10" s="90" t="s">
        <v>191</v>
      </c>
      <c r="E10" s="101"/>
      <c r="F10" s="92">
        <f t="shared" si="0"/>
        <v>0</v>
      </c>
    </row>
    <row r="11" spans="1:6">
      <c r="A11" s="90" t="s">
        <v>227</v>
      </c>
      <c r="B11" s="90" t="s">
        <v>198</v>
      </c>
      <c r="C11" s="90">
        <v>1</v>
      </c>
      <c r="D11" s="90" t="s">
        <v>191</v>
      </c>
      <c r="E11" s="101"/>
      <c r="F11" s="92">
        <f t="shared" si="0"/>
        <v>0</v>
      </c>
    </row>
    <row r="12" spans="1:6">
      <c r="A12" s="90" t="s">
        <v>228</v>
      </c>
      <c r="B12" s="90" t="s">
        <v>198</v>
      </c>
      <c r="C12" s="90">
        <v>20</v>
      </c>
      <c r="D12" s="90" t="s">
        <v>191</v>
      </c>
      <c r="E12" s="101"/>
      <c r="F12" s="92">
        <f t="shared" si="0"/>
        <v>0</v>
      </c>
    </row>
    <row r="13" spans="1:6">
      <c r="A13" s="90" t="s">
        <v>229</v>
      </c>
      <c r="B13" s="90" t="s">
        <v>198</v>
      </c>
      <c r="C13" s="90">
        <v>1</v>
      </c>
      <c r="D13" s="90" t="s">
        <v>191</v>
      </c>
      <c r="E13" s="101"/>
      <c r="F13" s="92">
        <f t="shared" si="0"/>
        <v>0</v>
      </c>
    </row>
    <row r="14" spans="1:6">
      <c r="A14" s="90" t="s">
        <v>230</v>
      </c>
      <c r="B14" s="90" t="s">
        <v>198</v>
      </c>
      <c r="C14" s="90">
        <v>2</v>
      </c>
      <c r="D14" s="90" t="s">
        <v>191</v>
      </c>
      <c r="E14" s="101"/>
      <c r="F14" s="92">
        <f t="shared" si="0"/>
        <v>0</v>
      </c>
    </row>
    <row r="15" spans="1:6">
      <c r="A15" s="90" t="s">
        <v>231</v>
      </c>
      <c r="B15" s="90" t="s">
        <v>198</v>
      </c>
      <c r="C15" s="90">
        <v>1</v>
      </c>
      <c r="D15" s="90" t="s">
        <v>191</v>
      </c>
      <c r="E15" s="101"/>
      <c r="F15" s="92">
        <f t="shared" si="0"/>
        <v>0</v>
      </c>
    </row>
    <row r="16" spans="1:6">
      <c r="A16" s="90" t="s">
        <v>232</v>
      </c>
      <c r="B16" s="90" t="s">
        <v>198</v>
      </c>
      <c r="C16" s="90">
        <v>2</v>
      </c>
      <c r="D16" s="90" t="s">
        <v>191</v>
      </c>
      <c r="E16" s="101"/>
      <c r="F16" s="92">
        <f t="shared" si="0"/>
        <v>0</v>
      </c>
    </row>
    <row r="17" spans="1:6">
      <c r="A17" s="90" t="s">
        <v>200</v>
      </c>
      <c r="B17" s="90" t="s">
        <v>198</v>
      </c>
      <c r="C17" s="90">
        <v>1</v>
      </c>
      <c r="D17" s="90" t="s">
        <v>191</v>
      </c>
      <c r="E17" s="101"/>
      <c r="F17" s="92">
        <f t="shared" si="0"/>
        <v>0</v>
      </c>
    </row>
    <row r="18" spans="1:6">
      <c r="A18" s="90" t="s">
        <v>233</v>
      </c>
      <c r="B18" s="90" t="s">
        <v>198</v>
      </c>
      <c r="C18" s="90">
        <v>1</v>
      </c>
      <c r="D18" s="90" t="s">
        <v>191</v>
      </c>
      <c r="E18" s="101"/>
      <c r="F18" s="92">
        <f t="shared" si="0"/>
        <v>0</v>
      </c>
    </row>
    <row r="19" spans="1:6">
      <c r="A19" s="90" t="s">
        <v>234</v>
      </c>
      <c r="B19" s="90" t="s">
        <v>198</v>
      </c>
      <c r="C19" s="90">
        <v>1</v>
      </c>
      <c r="D19" s="90" t="s">
        <v>191</v>
      </c>
      <c r="E19" s="101"/>
      <c r="F19" s="92">
        <f t="shared" si="0"/>
        <v>0</v>
      </c>
    </row>
    <row r="20" spans="1:6">
      <c r="A20" s="90" t="s">
        <v>235</v>
      </c>
      <c r="B20" s="90" t="s">
        <v>198</v>
      </c>
      <c r="C20" s="90">
        <v>5</v>
      </c>
      <c r="D20" s="90" t="s">
        <v>191</v>
      </c>
      <c r="E20" s="101"/>
      <c r="F20" s="92">
        <f t="shared" si="0"/>
        <v>0</v>
      </c>
    </row>
    <row r="21" spans="1:6">
      <c r="A21" s="90" t="s">
        <v>236</v>
      </c>
      <c r="B21" s="90" t="s">
        <v>198</v>
      </c>
      <c r="C21" s="90">
        <v>6</v>
      </c>
      <c r="D21" s="90" t="s">
        <v>191</v>
      </c>
      <c r="E21" s="101"/>
      <c r="F21" s="92">
        <f t="shared" si="0"/>
        <v>0</v>
      </c>
    </row>
    <row r="22" spans="1:6">
      <c r="A22" s="90" t="s">
        <v>237</v>
      </c>
      <c r="B22" s="90" t="s">
        <v>198</v>
      </c>
      <c r="C22" s="90">
        <v>8</v>
      </c>
      <c r="D22" s="90" t="s">
        <v>191</v>
      </c>
      <c r="E22" s="101"/>
      <c r="F22" s="92">
        <f t="shared" si="0"/>
        <v>0</v>
      </c>
    </row>
    <row r="23" spans="1:6">
      <c r="A23" s="90" t="s">
        <v>238</v>
      </c>
      <c r="B23" s="90" t="s">
        <v>197</v>
      </c>
      <c r="C23" s="90">
        <v>1</v>
      </c>
      <c r="D23" s="90" t="s">
        <v>191</v>
      </c>
      <c r="E23" s="101"/>
      <c r="F23" s="92">
        <f t="shared" si="0"/>
        <v>0</v>
      </c>
    </row>
    <row r="24" spans="1:6">
      <c r="A24" s="90" t="s">
        <v>239</v>
      </c>
      <c r="B24" s="90" t="s">
        <v>197</v>
      </c>
      <c r="C24" s="90">
        <v>10</v>
      </c>
      <c r="D24" s="90" t="s">
        <v>191</v>
      </c>
      <c r="E24" s="101"/>
      <c r="F24" s="92">
        <f t="shared" si="0"/>
        <v>0</v>
      </c>
    </row>
    <row r="25" spans="1:6">
      <c r="A25" s="90" t="s">
        <v>240</v>
      </c>
      <c r="B25" s="90" t="s">
        <v>22</v>
      </c>
      <c r="C25" s="90">
        <v>4</v>
      </c>
      <c r="D25" s="90" t="s">
        <v>191</v>
      </c>
      <c r="E25" s="101"/>
      <c r="F25" s="92">
        <f t="shared" si="0"/>
        <v>0</v>
      </c>
    </row>
    <row r="26" spans="1:6">
      <c r="A26" s="90" t="s">
        <v>241</v>
      </c>
      <c r="B26" s="90" t="s">
        <v>198</v>
      </c>
      <c r="C26" s="90">
        <v>100</v>
      </c>
      <c r="D26" s="90" t="s">
        <v>191</v>
      </c>
      <c r="E26" s="101"/>
      <c r="F26" s="92">
        <f t="shared" si="0"/>
        <v>0</v>
      </c>
    </row>
    <row r="27" spans="1:6">
      <c r="A27" s="90" t="s">
        <v>242</v>
      </c>
      <c r="B27" s="90" t="s">
        <v>198</v>
      </c>
      <c r="C27" s="90">
        <v>1</v>
      </c>
      <c r="D27" s="90" t="s">
        <v>191</v>
      </c>
      <c r="E27" s="101"/>
      <c r="F27" s="92">
        <f t="shared" si="0"/>
        <v>0</v>
      </c>
    </row>
    <row r="28" spans="1:6">
      <c r="A28" s="90" t="s">
        <v>243</v>
      </c>
      <c r="B28" s="90" t="s">
        <v>198</v>
      </c>
      <c r="C28" s="90">
        <v>1</v>
      </c>
      <c r="D28" s="90" t="s">
        <v>191</v>
      </c>
      <c r="E28" s="101"/>
      <c r="F28" s="92">
        <f t="shared" si="0"/>
        <v>0</v>
      </c>
    </row>
    <row r="29" spans="1:6">
      <c r="A29" s="90" t="s">
        <v>244</v>
      </c>
      <c r="B29" s="90" t="s">
        <v>198</v>
      </c>
      <c r="C29" s="90">
        <v>3</v>
      </c>
      <c r="D29" s="90" t="s">
        <v>191</v>
      </c>
      <c r="E29" s="101"/>
      <c r="F29" s="92">
        <f t="shared" si="0"/>
        <v>0</v>
      </c>
    </row>
    <row r="30" spans="1:6">
      <c r="A30" s="90" t="s">
        <v>245</v>
      </c>
      <c r="B30" s="90" t="s">
        <v>198</v>
      </c>
      <c r="C30" s="90">
        <v>1</v>
      </c>
      <c r="D30" s="90" t="s">
        <v>191</v>
      </c>
      <c r="E30" s="101"/>
      <c r="F30" s="92">
        <f t="shared" si="0"/>
        <v>0</v>
      </c>
    </row>
    <row r="31" spans="1:6">
      <c r="A31" s="90" t="s">
        <v>246</v>
      </c>
      <c r="B31" s="90" t="s">
        <v>201</v>
      </c>
      <c r="C31" s="90">
        <v>1</v>
      </c>
      <c r="D31" s="90" t="s">
        <v>191</v>
      </c>
      <c r="E31" s="101"/>
      <c r="F31" s="92">
        <f t="shared" si="0"/>
        <v>0</v>
      </c>
    </row>
    <row r="32" spans="1:6">
      <c r="A32" s="90" t="s">
        <v>247</v>
      </c>
      <c r="B32" s="90" t="s">
        <v>201</v>
      </c>
      <c r="C32" s="90">
        <v>4</v>
      </c>
      <c r="D32" s="90" t="s">
        <v>191</v>
      </c>
      <c r="E32" s="101"/>
      <c r="F32" s="92">
        <f t="shared" si="0"/>
        <v>0</v>
      </c>
    </row>
    <row r="33" spans="1:6">
      <c r="A33" s="90" t="s">
        <v>248</v>
      </c>
      <c r="B33" s="90" t="s">
        <v>198</v>
      </c>
      <c r="C33" s="90">
        <v>40</v>
      </c>
      <c r="D33" s="90" t="s">
        <v>191</v>
      </c>
      <c r="E33" s="101"/>
      <c r="F33" s="92">
        <f t="shared" si="0"/>
        <v>0</v>
      </c>
    </row>
    <row r="34" spans="1:6">
      <c r="A34" s="90" t="s">
        <v>249</v>
      </c>
      <c r="B34" s="90" t="s">
        <v>198</v>
      </c>
      <c r="C34" s="90">
        <v>1</v>
      </c>
      <c r="D34" s="90" t="s">
        <v>191</v>
      </c>
      <c r="E34" s="101"/>
      <c r="F34" s="92">
        <f t="shared" si="0"/>
        <v>0</v>
      </c>
    </row>
    <row r="35" spans="1:6">
      <c r="A35" s="90" t="s">
        <v>250</v>
      </c>
      <c r="B35" s="90" t="s">
        <v>198</v>
      </c>
      <c r="C35" s="90">
        <v>1</v>
      </c>
      <c r="D35" s="90" t="s">
        <v>191</v>
      </c>
      <c r="E35" s="101"/>
      <c r="F35" s="92">
        <f t="shared" si="0"/>
        <v>0</v>
      </c>
    </row>
    <row r="36" spans="1:6">
      <c r="A36" s="90" t="s">
        <v>251</v>
      </c>
      <c r="B36" s="90" t="s">
        <v>198</v>
      </c>
      <c r="C36" s="90">
        <v>1</v>
      </c>
      <c r="D36" s="90" t="s">
        <v>191</v>
      </c>
      <c r="E36" s="101"/>
      <c r="F36" s="92">
        <f t="shared" si="0"/>
        <v>0</v>
      </c>
    </row>
    <row r="37" spans="1:6">
      <c r="A37" s="90" t="s">
        <v>252</v>
      </c>
      <c r="B37" s="90" t="s">
        <v>198</v>
      </c>
      <c r="C37" s="90">
        <v>15</v>
      </c>
      <c r="D37" s="90" t="s">
        <v>191</v>
      </c>
      <c r="E37" s="101"/>
      <c r="F37" s="92">
        <f t="shared" si="0"/>
        <v>0</v>
      </c>
    </row>
    <row r="38" spans="1:6">
      <c r="A38" s="90" t="s">
        <v>253</v>
      </c>
      <c r="B38" s="90" t="s">
        <v>198</v>
      </c>
      <c r="C38" s="90">
        <v>2</v>
      </c>
      <c r="D38" s="90" t="s">
        <v>191</v>
      </c>
      <c r="E38" s="101"/>
      <c r="F38" s="92">
        <f t="shared" si="0"/>
        <v>0</v>
      </c>
    </row>
    <row r="39" spans="1:6">
      <c r="A39" s="90" t="s">
        <v>202</v>
      </c>
      <c r="B39" s="90" t="s">
        <v>197</v>
      </c>
      <c r="C39" s="90">
        <v>5</v>
      </c>
      <c r="D39" s="90" t="s">
        <v>191</v>
      </c>
      <c r="E39" s="101"/>
      <c r="F39" s="92">
        <f t="shared" si="0"/>
        <v>0</v>
      </c>
    </row>
    <row r="40" spans="1:6">
      <c r="A40" s="90" t="s">
        <v>254</v>
      </c>
      <c r="B40" s="90" t="s">
        <v>198</v>
      </c>
      <c r="C40" s="90">
        <v>200</v>
      </c>
      <c r="D40" s="90" t="s">
        <v>191</v>
      </c>
      <c r="E40" s="101"/>
      <c r="F40" s="92">
        <f t="shared" si="0"/>
        <v>0</v>
      </c>
    </row>
    <row r="41" spans="1:6">
      <c r="A41" s="90" t="s">
        <v>255</v>
      </c>
      <c r="B41" s="90" t="s">
        <v>198</v>
      </c>
      <c r="C41" s="90">
        <v>200</v>
      </c>
      <c r="D41" s="90" t="s">
        <v>191</v>
      </c>
      <c r="E41" s="101"/>
      <c r="F41" s="92">
        <f t="shared" si="0"/>
        <v>0</v>
      </c>
    </row>
    <row r="42" spans="1:6">
      <c r="A42" s="90" t="s">
        <v>256</v>
      </c>
      <c r="B42" s="90" t="s">
        <v>198</v>
      </c>
      <c r="C42" s="90">
        <v>200</v>
      </c>
      <c r="D42" s="90" t="s">
        <v>191</v>
      </c>
      <c r="E42" s="101"/>
      <c r="F42" s="92">
        <f t="shared" si="0"/>
        <v>0</v>
      </c>
    </row>
    <row r="43" spans="1:6">
      <c r="A43" s="90" t="s">
        <v>257</v>
      </c>
      <c r="B43" s="90" t="s">
        <v>198</v>
      </c>
      <c r="C43" s="90">
        <v>2</v>
      </c>
      <c r="D43" s="90" t="s">
        <v>191</v>
      </c>
      <c r="E43" s="101"/>
      <c r="F43" s="92">
        <f t="shared" si="0"/>
        <v>0</v>
      </c>
    </row>
    <row r="44" spans="1:6">
      <c r="A44" s="90" t="s">
        <v>258</v>
      </c>
      <c r="B44" s="90" t="s">
        <v>198</v>
      </c>
      <c r="C44" s="90">
        <v>1</v>
      </c>
      <c r="D44" s="90" t="s">
        <v>191</v>
      </c>
      <c r="E44" s="101"/>
      <c r="F44" s="92">
        <f t="shared" si="0"/>
        <v>0</v>
      </c>
    </row>
    <row r="45" spans="1:6">
      <c r="A45" s="300" t="s">
        <v>26</v>
      </c>
      <c r="B45" s="301"/>
      <c r="C45" s="302"/>
      <c r="D45" s="100"/>
      <c r="E45" s="100"/>
      <c r="F45" s="54">
        <f>SUM(F13:F44)</f>
        <v>0</v>
      </c>
    </row>
    <row r="46" spans="1:6">
      <c r="A46" s="295" t="s">
        <v>27</v>
      </c>
      <c r="B46" s="296"/>
      <c r="C46" s="297"/>
      <c r="D46" s="100"/>
      <c r="E46" s="100"/>
      <c r="F46" s="54">
        <f>F45*12</f>
        <v>0</v>
      </c>
    </row>
    <row r="47" spans="1:6">
      <c r="A47" s="298" t="s">
        <v>28</v>
      </c>
      <c r="B47" s="298"/>
      <c r="C47" s="298"/>
      <c r="D47" s="100"/>
      <c r="E47" s="100"/>
      <c r="F47" s="54">
        <f>F45/3</f>
        <v>0</v>
      </c>
    </row>
  </sheetData>
  <mergeCells count="4">
    <mergeCell ref="A46:C46"/>
    <mergeCell ref="A47:C47"/>
    <mergeCell ref="A2:F2"/>
    <mergeCell ref="A45:C45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workbookViewId="0">
      <selection activeCell="H13" sqref="H13"/>
    </sheetView>
  </sheetViews>
  <sheetFormatPr defaultRowHeight="12.75"/>
  <cols>
    <col min="1" max="1" width="37.140625" bestFit="1" customWidth="1"/>
    <col min="2" max="2" width="13.85546875" customWidth="1"/>
    <col min="3" max="4" width="11" bestFit="1" customWidth="1"/>
    <col min="5" max="5" width="13.7109375" customWidth="1"/>
    <col min="6" max="6" width="11.7109375" customWidth="1"/>
    <col min="8" max="8" width="14.28515625" customWidth="1"/>
  </cols>
  <sheetData>
    <row r="1" spans="1:8">
      <c r="A1" s="303" t="s">
        <v>178</v>
      </c>
      <c r="B1" s="304"/>
      <c r="C1" s="304"/>
      <c r="D1" s="304"/>
      <c r="E1" s="304"/>
      <c r="F1" s="304"/>
      <c r="G1" s="304"/>
      <c r="H1" s="305"/>
    </row>
    <row r="2" spans="1:8" ht="38.25">
      <c r="A2" s="93" t="s">
        <v>179</v>
      </c>
      <c r="B2" s="93" t="s">
        <v>180</v>
      </c>
      <c r="C2" s="93" t="s">
        <v>181</v>
      </c>
      <c r="D2" s="93" t="s">
        <v>182</v>
      </c>
      <c r="E2" s="93" t="s">
        <v>183</v>
      </c>
      <c r="F2" s="93" t="s">
        <v>184</v>
      </c>
      <c r="G2" s="93" t="s">
        <v>185</v>
      </c>
      <c r="H2" s="93" t="s">
        <v>186</v>
      </c>
    </row>
    <row r="3" spans="1:8">
      <c r="A3" s="94" t="s">
        <v>259</v>
      </c>
      <c r="B3" s="94">
        <v>1</v>
      </c>
      <c r="C3" s="95">
        <v>185</v>
      </c>
      <c r="D3" s="95">
        <f t="shared" ref="D3" si="0">B3*C3</f>
        <v>185</v>
      </c>
      <c r="E3" s="95">
        <f>0.25%*D3</f>
        <v>0.46250000000000002</v>
      </c>
      <c r="F3" s="96">
        <v>60</v>
      </c>
      <c r="G3" s="97">
        <f t="shared" ref="G3" si="1">D3/F3</f>
        <v>3.0833333333333335</v>
      </c>
      <c r="H3" s="97">
        <f t="shared" ref="H3" si="2">E3+G3</f>
        <v>3.5458333333333334</v>
      </c>
    </row>
    <row r="4" spans="1:8" ht="38.25">
      <c r="A4" s="94" t="s">
        <v>260</v>
      </c>
      <c r="B4" s="94">
        <v>1</v>
      </c>
      <c r="C4" s="95">
        <v>1824.47</v>
      </c>
      <c r="D4" s="95">
        <f t="shared" ref="D4" si="3">B4*C4</f>
        <v>1824.47</v>
      </c>
      <c r="E4" s="95">
        <f>0.25%*D4</f>
        <v>4.5611750000000004</v>
      </c>
      <c r="F4" s="96">
        <v>60</v>
      </c>
      <c r="G4" s="97">
        <f t="shared" ref="G4" si="4">D4/F4</f>
        <v>30.407833333333333</v>
      </c>
      <c r="H4" s="97">
        <f t="shared" ref="H4" si="5">E4+G4</f>
        <v>34.969008333333335</v>
      </c>
    </row>
    <row r="5" spans="1:8">
      <c r="A5" s="113" t="s">
        <v>261</v>
      </c>
      <c r="B5" s="94">
        <v>1</v>
      </c>
      <c r="C5" s="95">
        <v>514.42999999999995</v>
      </c>
      <c r="D5" s="95">
        <f t="shared" ref="D5:D10" si="6">B5*C5</f>
        <v>514.42999999999995</v>
      </c>
      <c r="E5" s="95">
        <f t="shared" ref="E5:E10" si="7">0.25%*D5</f>
        <v>1.2860749999999999</v>
      </c>
      <c r="F5" s="96">
        <v>60</v>
      </c>
      <c r="G5" s="97">
        <f t="shared" ref="G5:G10" si="8">D5/F5</f>
        <v>8.573833333333333</v>
      </c>
      <c r="H5" s="97">
        <f t="shared" ref="H5:H10" si="9">E5+G5</f>
        <v>9.8599083333333333</v>
      </c>
    </row>
    <row r="6" spans="1:8" ht="25.5">
      <c r="A6" s="94" t="s">
        <v>262</v>
      </c>
      <c r="B6" s="94">
        <v>1</v>
      </c>
      <c r="C6" s="95">
        <v>50</v>
      </c>
      <c r="D6" s="95">
        <f t="shared" si="6"/>
        <v>50</v>
      </c>
      <c r="E6" s="95">
        <f t="shared" si="7"/>
        <v>0.125</v>
      </c>
      <c r="F6" s="96">
        <v>60</v>
      </c>
      <c r="G6" s="97">
        <f t="shared" si="8"/>
        <v>0.83333333333333337</v>
      </c>
      <c r="H6" s="97">
        <f t="shared" si="9"/>
        <v>0.95833333333333337</v>
      </c>
    </row>
    <row r="7" spans="1:8">
      <c r="A7" s="94" t="s">
        <v>263</v>
      </c>
      <c r="B7" s="94">
        <v>1</v>
      </c>
      <c r="C7" s="95">
        <v>42.18</v>
      </c>
      <c r="D7" s="95">
        <f t="shared" si="6"/>
        <v>42.18</v>
      </c>
      <c r="E7" s="95">
        <f t="shared" si="7"/>
        <v>0.10545</v>
      </c>
      <c r="F7" s="96">
        <v>60</v>
      </c>
      <c r="G7" s="97">
        <f t="shared" si="8"/>
        <v>0.70299999999999996</v>
      </c>
      <c r="H7" s="97">
        <f t="shared" si="9"/>
        <v>0.80845</v>
      </c>
    </row>
    <row r="8" spans="1:8">
      <c r="A8" s="94" t="s">
        <v>264</v>
      </c>
      <c r="B8" s="94">
        <v>1</v>
      </c>
      <c r="C8" s="95">
        <v>33.39</v>
      </c>
      <c r="D8" s="95">
        <f t="shared" si="6"/>
        <v>33.39</v>
      </c>
      <c r="E8" s="95">
        <f t="shared" si="7"/>
        <v>8.3475000000000008E-2</v>
      </c>
      <c r="F8" s="96">
        <v>60</v>
      </c>
      <c r="G8" s="97">
        <f t="shared" si="8"/>
        <v>0.55649999999999999</v>
      </c>
      <c r="H8" s="97">
        <f t="shared" si="9"/>
        <v>0.63997499999999996</v>
      </c>
    </row>
    <row r="9" spans="1:8">
      <c r="A9" s="94" t="s">
        <v>265</v>
      </c>
      <c r="B9" s="94">
        <v>1</v>
      </c>
      <c r="C9" s="95">
        <v>41.33</v>
      </c>
      <c r="D9" s="95">
        <f t="shared" si="6"/>
        <v>41.33</v>
      </c>
      <c r="E9" s="95">
        <f t="shared" si="7"/>
        <v>0.103325</v>
      </c>
      <c r="F9" s="96">
        <v>60</v>
      </c>
      <c r="G9" s="97">
        <f t="shared" si="8"/>
        <v>0.6888333333333333</v>
      </c>
      <c r="H9" s="97">
        <f t="shared" si="9"/>
        <v>0.7921583333333333</v>
      </c>
    </row>
    <row r="10" spans="1:8">
      <c r="A10" s="94" t="s">
        <v>266</v>
      </c>
      <c r="B10" s="94">
        <v>1</v>
      </c>
      <c r="C10" s="95">
        <v>19.670000000000002</v>
      </c>
      <c r="D10" s="95">
        <f t="shared" si="6"/>
        <v>19.670000000000002</v>
      </c>
      <c r="E10" s="95">
        <f t="shared" si="7"/>
        <v>4.9175000000000003E-2</v>
      </c>
      <c r="F10" s="96">
        <v>60</v>
      </c>
      <c r="G10" s="97">
        <f t="shared" si="8"/>
        <v>0.32783333333333337</v>
      </c>
      <c r="H10" s="97">
        <f t="shared" si="9"/>
        <v>0.37700833333333339</v>
      </c>
    </row>
    <row r="11" spans="1:8">
      <c r="A11" s="306" t="s">
        <v>187</v>
      </c>
      <c r="B11" s="306"/>
      <c r="C11" s="306"/>
      <c r="D11" s="95"/>
      <c r="E11" s="94"/>
      <c r="F11" s="96"/>
      <c r="G11" s="98"/>
      <c r="H11" s="99">
        <f>SUM(H3:H10)</f>
        <v>51.950675000000011</v>
      </c>
    </row>
    <row r="12" spans="1:8">
      <c r="A12" s="306" t="s">
        <v>27</v>
      </c>
      <c r="B12" s="306"/>
      <c r="C12" s="306"/>
      <c r="D12" s="95"/>
      <c r="E12" s="94"/>
      <c r="F12" s="96"/>
      <c r="G12" s="98"/>
      <c r="H12" s="99">
        <f>H11*12</f>
        <v>623.4081000000001</v>
      </c>
    </row>
    <row r="13" spans="1:8">
      <c r="A13" s="307" t="s">
        <v>188</v>
      </c>
      <c r="B13" s="307"/>
      <c r="C13" s="307"/>
      <c r="D13" s="95"/>
      <c r="E13" s="94"/>
      <c r="F13" s="96"/>
      <c r="G13" s="98"/>
      <c r="H13" s="99">
        <f>H11/3</f>
        <v>17.31689166666667</v>
      </c>
    </row>
  </sheetData>
  <mergeCells count="4">
    <mergeCell ref="A1:H1"/>
    <mergeCell ref="A11:C11"/>
    <mergeCell ref="A12:C12"/>
    <mergeCell ref="A13:C13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</vt:lpstr>
      <vt:lpstr>Uniforme</vt:lpstr>
      <vt:lpstr>Materiais</vt:lpstr>
      <vt:lpstr>Equipamento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Thiago da Rocha Joba</cp:lastModifiedBy>
  <cp:lastPrinted>2018-03-07T19:51:51Z</cp:lastPrinted>
  <dcterms:created xsi:type="dcterms:W3CDTF">2016-09-02T16:32:58Z</dcterms:created>
  <dcterms:modified xsi:type="dcterms:W3CDTF">2022-03-28T12:24:24Z</dcterms:modified>
</cp:coreProperties>
</file>